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156" windowWidth="7656" windowHeight="8352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Completed'!$A$1:$M$91</definedName>
    <definedName name="_xlnm.Print_Area" localSheetId="1">'Hotlist - Identified '!$A$6:$W$143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 calcOnSave="0"/>
</workbook>
</file>

<file path=xl/calcChain.xml><?xml version="1.0" encoding="utf-8"?>
<calcChain xmlns="http://schemas.openxmlformats.org/spreadsheetml/2006/main">
  <c r="G12" i="23" l="1"/>
  <c r="G16" i="23"/>
  <c r="A2" i="22"/>
  <c r="I3" i="22"/>
  <c r="E12" i="22"/>
  <c r="K19" i="22"/>
  <c r="M19" i="22"/>
  <c r="E21" i="22"/>
  <c r="G21" i="22"/>
  <c r="K23" i="22"/>
  <c r="I33" i="22"/>
  <c r="K33" i="22"/>
  <c r="M33" i="22"/>
  <c r="E41" i="22"/>
  <c r="G41" i="22"/>
  <c r="K41" i="22"/>
  <c r="M41" i="22"/>
  <c r="E45" i="22"/>
  <c r="E46" i="22"/>
  <c r="E48" i="22"/>
  <c r="K50" i="22"/>
  <c r="M50" i="22"/>
  <c r="E57" i="22"/>
  <c r="G57" i="22"/>
  <c r="K57" i="22"/>
  <c r="M57" i="22"/>
  <c r="K63" i="22"/>
  <c r="M63" i="22"/>
  <c r="E72" i="22"/>
  <c r="G72" i="22"/>
  <c r="K72" i="22"/>
  <c r="M72" i="22"/>
  <c r="I76" i="22"/>
  <c r="K76" i="22"/>
  <c r="M76" i="22"/>
  <c r="E90" i="22"/>
  <c r="G90" i="22"/>
  <c r="K92" i="22"/>
  <c r="K95" i="22"/>
  <c r="K96" i="22"/>
  <c r="K97" i="22"/>
  <c r="K99" i="22"/>
  <c r="C129" i="22"/>
  <c r="C130" i="22"/>
  <c r="E6" i="21"/>
  <c r="H6" i="21"/>
  <c r="K6" i="21"/>
  <c r="N6" i="21"/>
  <c r="Q6" i="21"/>
  <c r="T6" i="21"/>
  <c r="W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S17" i="21"/>
  <c r="T17" i="21"/>
  <c r="U17" i="21"/>
  <c r="V17" i="21"/>
  <c r="W17" i="21"/>
  <c r="E18" i="21"/>
  <c r="H18" i="21"/>
  <c r="K18" i="21"/>
  <c r="N18" i="21"/>
  <c r="Q18" i="21"/>
  <c r="T18" i="21"/>
  <c r="W18" i="21"/>
  <c r="C33" i="21"/>
  <c r="D33" i="21"/>
  <c r="E33" i="21"/>
  <c r="F33" i="21"/>
  <c r="G33" i="21"/>
  <c r="H33" i="21"/>
  <c r="I33" i="21"/>
  <c r="J33" i="21"/>
  <c r="K33" i="21"/>
  <c r="M33" i="21"/>
  <c r="N33" i="21"/>
  <c r="P33" i="21"/>
  <c r="Q33" i="21"/>
  <c r="S33" i="21"/>
  <c r="T33" i="21"/>
  <c r="U33" i="21"/>
  <c r="V33" i="21"/>
  <c r="W33" i="21"/>
  <c r="E34" i="21"/>
  <c r="H34" i="21"/>
  <c r="K34" i="21"/>
  <c r="N34" i="21"/>
  <c r="Q34" i="21"/>
  <c r="T34" i="21"/>
  <c r="W34" i="21"/>
  <c r="C46" i="21"/>
  <c r="D46" i="21"/>
  <c r="E46" i="21"/>
  <c r="F46" i="21"/>
  <c r="G46" i="21"/>
  <c r="H46" i="21"/>
  <c r="I46" i="21"/>
  <c r="J46" i="21"/>
  <c r="K46" i="21"/>
  <c r="M46" i="21"/>
  <c r="N46" i="21"/>
  <c r="P46" i="21"/>
  <c r="Q46" i="21"/>
  <c r="S46" i="21"/>
  <c r="T46" i="21"/>
  <c r="U46" i="21"/>
  <c r="V46" i="21"/>
  <c r="W46" i="21"/>
  <c r="E47" i="21"/>
  <c r="H47" i="21"/>
  <c r="K47" i="21"/>
  <c r="N47" i="21"/>
  <c r="Q47" i="21"/>
  <c r="T47" i="21"/>
  <c r="W47" i="21"/>
  <c r="C73" i="21"/>
  <c r="D73" i="21"/>
  <c r="E73" i="21"/>
  <c r="F73" i="21"/>
  <c r="G73" i="21"/>
  <c r="H73" i="21"/>
  <c r="I73" i="21"/>
  <c r="J73" i="21"/>
  <c r="K73" i="21"/>
  <c r="M73" i="21"/>
  <c r="N73" i="21"/>
  <c r="P73" i="21"/>
  <c r="Q73" i="21"/>
  <c r="S73" i="21"/>
  <c r="T73" i="21"/>
  <c r="U73" i="21"/>
  <c r="V73" i="21"/>
  <c r="W73" i="21"/>
  <c r="E74" i="21"/>
  <c r="H74" i="21"/>
  <c r="K74" i="21"/>
  <c r="N74" i="21"/>
  <c r="Q74" i="21"/>
  <c r="T74" i="21"/>
  <c r="W74" i="21"/>
  <c r="C92" i="21"/>
  <c r="D92" i="21"/>
  <c r="E92" i="21"/>
  <c r="F92" i="21"/>
  <c r="G92" i="21"/>
  <c r="H92" i="21"/>
  <c r="I92" i="21"/>
  <c r="J92" i="21"/>
  <c r="K92" i="21"/>
  <c r="M92" i="21"/>
  <c r="N92" i="21"/>
  <c r="P92" i="21"/>
  <c r="Q92" i="21"/>
  <c r="S92" i="21"/>
  <c r="T92" i="21"/>
  <c r="U92" i="21"/>
  <c r="V92" i="21"/>
  <c r="W92" i="21"/>
  <c r="K93" i="21"/>
  <c r="N93" i="21"/>
  <c r="Q93" i="21"/>
  <c r="T93" i="21"/>
  <c r="C98" i="21"/>
  <c r="D98" i="21"/>
  <c r="E98" i="21"/>
  <c r="F98" i="21"/>
  <c r="G98" i="21"/>
  <c r="H98" i="21"/>
  <c r="I98" i="21"/>
  <c r="J98" i="21"/>
  <c r="K98" i="21"/>
  <c r="M98" i="21"/>
  <c r="N98" i="21"/>
  <c r="P98" i="21"/>
  <c r="Q98" i="21"/>
  <c r="S98" i="21"/>
  <c r="T98" i="21"/>
  <c r="U98" i="21"/>
  <c r="V98" i="21"/>
  <c r="W98" i="21"/>
  <c r="E99" i="21"/>
  <c r="H99" i="21"/>
  <c r="K99" i="21"/>
  <c r="N99" i="21"/>
  <c r="Q99" i="21"/>
  <c r="T99" i="21"/>
  <c r="W99" i="21"/>
  <c r="C106" i="21"/>
  <c r="D106" i="21"/>
  <c r="E106" i="21"/>
  <c r="F106" i="21"/>
  <c r="G106" i="21"/>
  <c r="H106" i="21"/>
  <c r="I106" i="21"/>
  <c r="J106" i="21"/>
  <c r="K106" i="21"/>
  <c r="M106" i="21"/>
  <c r="N106" i="21"/>
  <c r="P106" i="21"/>
  <c r="Q106" i="21"/>
  <c r="S106" i="21"/>
  <c r="T106" i="21"/>
  <c r="U106" i="21"/>
  <c r="V106" i="21"/>
  <c r="W106" i="21"/>
  <c r="E107" i="21"/>
  <c r="H107" i="21"/>
  <c r="K107" i="21"/>
  <c r="N107" i="21"/>
  <c r="Q107" i="21"/>
  <c r="T107" i="21"/>
  <c r="W107" i="21"/>
  <c r="C112" i="21"/>
  <c r="D112" i="21"/>
  <c r="E112" i="21"/>
  <c r="F112" i="21"/>
  <c r="G112" i="21"/>
  <c r="H112" i="21"/>
  <c r="I112" i="21"/>
  <c r="J112" i="21"/>
  <c r="K112" i="21"/>
  <c r="M112" i="21"/>
  <c r="N112" i="21"/>
  <c r="O112" i="21"/>
  <c r="P112" i="21"/>
  <c r="Q112" i="21"/>
  <c r="R112" i="21"/>
  <c r="S112" i="21"/>
  <c r="T112" i="21"/>
  <c r="U112" i="21"/>
  <c r="V112" i="21"/>
  <c r="W112" i="21"/>
  <c r="E113" i="21"/>
  <c r="H113" i="21"/>
  <c r="K113" i="21"/>
  <c r="N113" i="21"/>
  <c r="Q113" i="21"/>
  <c r="T113" i="21"/>
  <c r="W113" i="21"/>
  <c r="C121" i="21"/>
  <c r="D121" i="21"/>
  <c r="E121" i="21"/>
  <c r="F121" i="21"/>
  <c r="G121" i="21"/>
  <c r="H121" i="21"/>
  <c r="I121" i="21"/>
  <c r="J121" i="21"/>
  <c r="K121" i="21"/>
  <c r="M121" i="21"/>
  <c r="N121" i="21"/>
  <c r="O121" i="21"/>
  <c r="P121" i="21"/>
  <c r="Q121" i="21"/>
  <c r="R121" i="21"/>
  <c r="S121" i="21"/>
  <c r="T121" i="21"/>
  <c r="U121" i="21"/>
  <c r="V121" i="21"/>
  <c r="W121" i="21"/>
  <c r="E122" i="21"/>
  <c r="H122" i="21"/>
  <c r="K122" i="21"/>
  <c r="N122" i="21"/>
  <c r="Q122" i="21"/>
  <c r="T122" i="21"/>
  <c r="W122" i="21"/>
  <c r="C127" i="21"/>
  <c r="D127" i="21"/>
  <c r="E127" i="21"/>
  <c r="F127" i="21"/>
  <c r="G127" i="21"/>
  <c r="H127" i="21"/>
  <c r="I127" i="21"/>
  <c r="J127" i="21"/>
  <c r="K127" i="21"/>
  <c r="M127" i="21"/>
  <c r="N127" i="21"/>
  <c r="P127" i="21"/>
  <c r="Q127" i="21"/>
  <c r="S127" i="21"/>
  <c r="T127" i="21"/>
  <c r="U127" i="21"/>
  <c r="V127" i="21"/>
  <c r="W127" i="21"/>
  <c r="E128" i="21"/>
  <c r="H128" i="21"/>
  <c r="K128" i="21"/>
  <c r="N128" i="21"/>
  <c r="Q128" i="21"/>
  <c r="T128" i="21"/>
  <c r="W128" i="21"/>
  <c r="C133" i="21"/>
  <c r="D133" i="21"/>
  <c r="E133" i="21"/>
  <c r="F133" i="21"/>
  <c r="G133" i="21"/>
  <c r="H133" i="21"/>
  <c r="I133" i="21"/>
  <c r="J133" i="21"/>
  <c r="K133" i="21"/>
  <c r="M133" i="21"/>
  <c r="N133" i="21"/>
  <c r="P133" i="21"/>
  <c r="Q133" i="21"/>
  <c r="S133" i="21"/>
  <c r="T133" i="21"/>
  <c r="U133" i="21"/>
  <c r="V133" i="21"/>
  <c r="W133" i="21"/>
  <c r="E134" i="21"/>
  <c r="H134" i="21"/>
  <c r="K134" i="21"/>
  <c r="N134" i="21"/>
  <c r="Q134" i="21"/>
  <c r="T134" i="21"/>
  <c r="W134" i="21"/>
  <c r="C140" i="21"/>
  <c r="D140" i="21"/>
  <c r="E140" i="21"/>
  <c r="F140" i="21"/>
  <c r="G140" i="21"/>
  <c r="H140" i="21"/>
  <c r="I140" i="21"/>
  <c r="J140" i="21"/>
  <c r="K140" i="21"/>
  <c r="M140" i="21"/>
  <c r="N140" i="21"/>
  <c r="O140" i="21"/>
  <c r="P140" i="21"/>
  <c r="Q140" i="21"/>
  <c r="R140" i="21"/>
  <c r="S140" i="21"/>
  <c r="T140" i="21"/>
  <c r="U140" i="21"/>
  <c r="V140" i="21"/>
  <c r="W140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E143" i="21"/>
  <c r="H143" i="21"/>
  <c r="K143" i="21"/>
  <c r="N143" i="21"/>
  <c r="Q143" i="21"/>
  <c r="T143" i="21"/>
  <c r="W143" i="21"/>
  <c r="C149" i="21"/>
</calcChain>
</file>

<file path=xl/sharedStrings.xml><?xml version="1.0" encoding="utf-8"?>
<sst xmlns="http://schemas.openxmlformats.org/spreadsheetml/2006/main" count="718" uniqueCount="176">
  <si>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</si>
  <si>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</si>
  <si>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</si>
  <si>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</si>
  <si>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</si>
  <si>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</si>
  <si>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</si>
  <si>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</si>
  <si>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</si>
  <si>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</si>
  <si>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</si>
  <si>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</si>
  <si>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DEALS IDENTIFIED</t>
  </si>
  <si>
    <t>Over/</t>
  </si>
  <si>
    <t>Under</t>
  </si>
  <si>
    <t>Vitro</t>
  </si>
  <si>
    <t>Office of</t>
  </si>
  <si>
    <t>the Chairman</t>
  </si>
  <si>
    <t>Unrealized Budget</t>
  </si>
  <si>
    <t>Tenaska - Cleeborne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</si>
  <si>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</si>
  <si>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</si>
  <si>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</si>
  <si>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</si>
  <si>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</si>
  <si>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</si>
  <si>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</si>
  <si>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</si>
  <si>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</si>
  <si>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</si>
  <si>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</si>
  <si>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</si>
  <si>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</si>
  <si>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</si>
  <si>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Third Quarter 2001</t>
  </si>
  <si>
    <t>2001 Totals</t>
  </si>
  <si>
    <t>Fourth Quarter 2001</t>
  </si>
  <si>
    <t>HPL &amp; Bridgeline</t>
  </si>
  <si>
    <t>Energy Capital Services</t>
  </si>
  <si>
    <t>Capital Services</t>
  </si>
  <si>
    <t>Suncor PGT (Gas)</t>
  </si>
  <si>
    <t xml:space="preserve">East </t>
  </si>
  <si>
    <t>Power</t>
  </si>
  <si>
    <t xml:space="preserve">West </t>
  </si>
  <si>
    <t>Canada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</si>
  <si>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</si>
  <si>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</si>
  <si>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</si>
  <si>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</si>
  <si>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</si>
  <si>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</si>
  <si>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British Energy (Ontario)</t>
  </si>
  <si>
    <t>ENERconnect (Ontario)</t>
  </si>
  <si>
    <t>Centra Gas Manitoba (Gas)</t>
  </si>
  <si>
    <t>Longview - Oregon</t>
  </si>
  <si>
    <t>Originations</t>
  </si>
  <si>
    <t>Total</t>
  </si>
  <si>
    <t>Variance</t>
  </si>
  <si>
    <t>CNR (Exec/Finance)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</si>
  <si>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</si>
  <si>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</si>
  <si>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</si>
  <si>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</si>
  <si>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</si>
  <si>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</si>
  <si>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</si>
  <si>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</si>
  <si>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</si>
  <si>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</si>
  <si>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</si>
  <si>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Lodi</t>
  </si>
  <si>
    <t>E N R O N   N O R T H  A M E R I C A - H O T  L I S T</t>
  </si>
  <si>
    <t>Calvert City (Development)</t>
  </si>
  <si>
    <t>Casco MSA 3-yr (Gas)</t>
  </si>
  <si>
    <t>Suncor Alliance (Gas)</t>
  </si>
  <si>
    <t>Southern Company (East)</t>
  </si>
  <si>
    <t>TBD</t>
  </si>
  <si>
    <t>Seabreeze II (El Paso/Duke Svcs)</t>
  </si>
  <si>
    <t>Kern River Transport (West)</t>
  </si>
  <si>
    <t xml:space="preserve">HPL and </t>
  </si>
  <si>
    <t>Bridgeline</t>
  </si>
  <si>
    <t>First Quarter 2002</t>
  </si>
  <si>
    <t>TexMex (ERCOT)</t>
  </si>
  <si>
    <t>NICOR (Nicor)</t>
  </si>
  <si>
    <t>Project Seabreeze Phase III</t>
  </si>
  <si>
    <t>Big Red I (Halliburton)</t>
  </si>
  <si>
    <t>Project Hoover (Applied Terravision)</t>
  </si>
  <si>
    <t>Mariner (Mariner)</t>
  </si>
  <si>
    <t>Deep Blue Sea (Ocean Energy)</t>
  </si>
  <si>
    <t>Project Tex Mex</t>
  </si>
  <si>
    <t>Bighorn</t>
  </si>
  <si>
    <t>Deals &lt; $1M Each (Midwest)</t>
  </si>
  <si>
    <t>Deals &lt; $1M Each (Southeast)</t>
  </si>
  <si>
    <t>Deals &lt; $1M Each (ERCOT)</t>
  </si>
  <si>
    <t>Stagecoach (Tennessee Gas Pipeline)</t>
  </si>
  <si>
    <t>Deals &lt; $1M Each (Northeast)</t>
  </si>
  <si>
    <t>Turbine Sale (Development)</t>
  </si>
  <si>
    <t>D5A turbine sale</t>
  </si>
  <si>
    <t>Total Budget</t>
  </si>
  <si>
    <t>Total Value</t>
  </si>
  <si>
    <t>Total Unrealized Budget</t>
  </si>
  <si>
    <t>CMS - Medicine Bow (West)</t>
  </si>
  <si>
    <t>Mexicana de Cobra (West)</t>
  </si>
  <si>
    <t>Philadelphia Gas Works (East)</t>
  </si>
  <si>
    <t>Anadarko (Carthage)</t>
  </si>
  <si>
    <t>JM Huber ( JM Huber)</t>
  </si>
  <si>
    <t>Project Moore (Finance)</t>
  </si>
  <si>
    <t>NUG Contract Mgmt (Ontario)</t>
  </si>
  <si>
    <t>Project Periscope (Gas)</t>
  </si>
  <si>
    <t>Ivaco Dispatch Services (Ontario)</t>
  </si>
  <si>
    <t>Casco (Ontario)</t>
  </si>
  <si>
    <t>NUG Service Fees (Ontario)</t>
  </si>
  <si>
    <t>Sunoco Services (Ontario)</t>
  </si>
  <si>
    <t>Preston (Preston Energy)</t>
  </si>
  <si>
    <t>Asset</t>
  </si>
  <si>
    <t>Marketing</t>
  </si>
  <si>
    <t>Asset Marketing</t>
  </si>
  <si>
    <t>NRG</t>
  </si>
  <si>
    <t>LCRA</t>
  </si>
  <si>
    <t>Apache PGT (Gas)</t>
  </si>
  <si>
    <t>Second Quarter 2002</t>
  </si>
  <si>
    <t>Palo Alto</t>
  </si>
  <si>
    <t>Misc. Natural Gas Origination</t>
  </si>
  <si>
    <t>Misc. Power Origination</t>
  </si>
  <si>
    <t>Big Red II (Halliburton)</t>
  </si>
  <si>
    <t>Blowfish</t>
  </si>
  <si>
    <t xml:space="preserve">Andex </t>
  </si>
  <si>
    <t>3Q01 DEALS COMPLETED</t>
  </si>
  <si>
    <t>Structuring Fees (Development)</t>
  </si>
  <si>
    <t>Mid Market</t>
  </si>
  <si>
    <t>East Mid Mkt</t>
  </si>
  <si>
    <t>West Mid Mkt</t>
  </si>
  <si>
    <t>Central Mid Mkt</t>
  </si>
  <si>
    <t>Derivatives</t>
  </si>
  <si>
    <t>OPPD</t>
  </si>
  <si>
    <t>AIG Highstar</t>
  </si>
  <si>
    <t>Polykron</t>
  </si>
  <si>
    <t>Univex</t>
  </si>
  <si>
    <t>Deals &lt; $50K</t>
  </si>
  <si>
    <t>Crestone ( N orthern Border Pipeline)</t>
  </si>
  <si>
    <t>Andex ( Andex)</t>
  </si>
  <si>
    <t>VR84(CL&amp;F)</t>
  </si>
  <si>
    <t>Other (LT Fundamentals)</t>
  </si>
  <si>
    <t>(LT Fundamentals)</t>
  </si>
  <si>
    <t>Upstream Products</t>
  </si>
  <si>
    <t>Kinder Morgan CO2</t>
  </si>
  <si>
    <t>EEX VPP</t>
  </si>
  <si>
    <t>Loblaws PPA (Ontario)</t>
  </si>
  <si>
    <t>Magna PPA (Ontario)</t>
  </si>
  <si>
    <t>Cadillac Fairview PPA (Ontario)</t>
  </si>
  <si>
    <t>TCPL PPA(Ontario)</t>
  </si>
  <si>
    <t>Sunoco PPA (Ontario)</t>
  </si>
  <si>
    <t>Bowater PPA (Ontario)</t>
  </si>
  <si>
    <t>Enmax (West Power)</t>
  </si>
  <si>
    <t>Domtar PPA (Ontario)</t>
  </si>
  <si>
    <t>Royal Plastics PPA (Ontario)</t>
  </si>
  <si>
    <t>Atlantic Packaging PPA (Ontario)</t>
  </si>
  <si>
    <t>Ivaco PPA (Ontario)</t>
  </si>
  <si>
    <t>Premstar PPA (Ontario)</t>
  </si>
  <si>
    <t>BUDD PPA (Ontario)</t>
  </si>
  <si>
    <t>Steam Turbine Sale</t>
  </si>
  <si>
    <t>Deals &lt; $50k</t>
  </si>
  <si>
    <t xml:space="preserve">Citizens Communications </t>
  </si>
  <si>
    <t>Results based on Activity through August 3, 2001</t>
  </si>
  <si>
    <t>AES</t>
  </si>
  <si>
    <t>Blue Dog Turbines (Northwestern)</t>
  </si>
  <si>
    <t xml:space="preserve">Saguaro </t>
  </si>
  <si>
    <t xml:space="preserve">PSCo </t>
  </si>
  <si>
    <t>Blue Dog Turbine Sale</t>
  </si>
  <si>
    <t>STS Resolution (West Power)</t>
  </si>
  <si>
    <t>Chevron (West Power)</t>
  </si>
  <si>
    <t>Samson (West Power)</t>
  </si>
  <si>
    <t>Highvale (West Power)</t>
  </si>
  <si>
    <t>Barr./Ten. Trans. Swap (Gas)</t>
  </si>
  <si>
    <t>Suncor (West Power)</t>
  </si>
  <si>
    <t>Eastchester Phase II (Iroquois Gas 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</si>
</sst>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  <numFmt numFmtId="180" formatCode="_(* #,##0_);_(* \(#,##0\);_(* &quot;-&quot;?_);_(@_)"/>
  </numFmts>
  <fonts count="3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0" fontId="2" fillId="0" borderId="2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0" fontId="2" fillId="0" borderId="1" xfId="0" applyFont="1" applyBorder="1"/>
    <xf numFmtId="165" fontId="2" fillId="0" borderId="0" xfId="1" applyNumberFormat="1" applyFont="1" applyBorder="1" applyAlignment="1">
      <alignment horizontal="center"/>
    </xf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37" fontId="19" fillId="0" borderId="18" xfId="1" applyNumberFormat="1" applyFont="1" applyBorder="1" applyAlignment="1">
      <alignment horizontal="right"/>
    </xf>
    <xf numFmtId="3" fontId="2" fillId="0" borderId="0" xfId="1" applyNumberFormat="1" applyFont="1" applyBorder="1"/>
    <xf numFmtId="3" fontId="2" fillId="0" borderId="0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7" xfId="4" applyFont="1" applyBorder="1"/>
    <xf numFmtId="5" fontId="24" fillId="0" borderId="9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/>
    </xf>
    <xf numFmtId="6" fontId="15" fillId="2" borderId="12" xfId="2" applyNumberFormat="1" applyFont="1" applyFill="1" applyBorder="1"/>
    <xf numFmtId="3" fontId="2" fillId="0" borderId="0" xfId="1" applyNumberFormat="1" applyFont="1" applyFill="1" applyBorder="1"/>
    <xf numFmtId="0" fontId="2" fillId="0" borderId="1" xfId="0" applyFont="1" applyFill="1" applyBorder="1" applyAlignment="1">
      <alignment horizontal="left"/>
    </xf>
    <xf numFmtId="3" fontId="2" fillId="0" borderId="0" xfId="0" applyNumberFormat="1" applyFont="1" applyFill="1"/>
    <xf numFmtId="3" fontId="2" fillId="0" borderId="0" xfId="0" applyNumberFormat="1" applyFont="1"/>
    <xf numFmtId="180" fontId="2" fillId="0" borderId="0" xfId="1" applyNumberFormat="1" applyFont="1" applyFill="1" applyBorder="1" applyAlignment="1">
      <alignment horizontal="right"/>
    </xf>
    <xf numFmtId="180" fontId="2" fillId="0" borderId="0" xfId="1" applyNumberFormat="1" applyFont="1" applyFill="1" applyBorder="1"/>
    <xf numFmtId="165" fontId="2" fillId="0" borderId="19" xfId="1" applyNumberFormat="1" applyFont="1" applyBorder="1"/>
    <xf numFmtId="177" fontId="23" fillId="0" borderId="0" xfId="1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65" fontId="27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5" fontId="15" fillId="2" borderId="12" xfId="2" applyNumberFormat="1" applyFont="1" applyFill="1" applyBorder="1"/>
    <xf numFmtId="37" fontId="34" fillId="0" borderId="18" xfId="1" applyNumberFormat="1" applyFont="1" applyBorder="1" applyAlignment="1">
      <alignment horizontal="right"/>
    </xf>
    <xf numFmtId="169" fontId="15" fillId="2" borderId="12" xfId="2" applyNumberFormat="1" applyFont="1" applyFill="1" applyBorder="1"/>
    <xf numFmtId="37" fontId="34" fillId="0" borderId="10" xfId="1" applyNumberFormat="1" applyFont="1" applyBorder="1" applyAlignment="1">
      <alignment horizontal="right"/>
    </xf>
    <xf numFmtId="180" fontId="36" fillId="0" borderId="0" xfId="0" applyNumberFormat="1" applyFont="1" applyFill="1" applyBorder="1"/>
    <xf numFmtId="165" fontId="36" fillId="0" borderId="0" xfId="1" applyNumberFormat="1" applyFont="1" applyFill="1"/>
    <xf numFmtId="180" fontId="36" fillId="0" borderId="0" xfId="0" applyNumberFormat="1" applyFont="1" applyFill="1"/>
    <xf numFmtId="165" fontId="25" fillId="0" borderId="0" xfId="1" applyNumberFormat="1" applyFont="1" applyFill="1" applyBorder="1" applyAlignment="1">
      <alignment horizontal="right"/>
    </xf>
    <xf numFmtId="165" fontId="15" fillId="0" borderId="0" xfId="1" applyNumberFormat="1" applyFont="1" applyFill="1" applyBorder="1"/>
    <xf numFmtId="165" fontId="26" fillId="0" borderId="0" xfId="1" applyNumberFormat="1" applyFont="1" applyFill="1" applyBorder="1"/>
    <xf numFmtId="5" fontId="23" fillId="0" borderId="0" xfId="1" applyNumberFormat="1" applyFont="1" applyFill="1" applyBorder="1"/>
    <xf numFmtId="49" fontId="2" fillId="0" borderId="0" xfId="1" applyNumberFormat="1" applyFont="1" applyBorder="1"/>
    <xf numFmtId="0" fontId="2" fillId="0" borderId="0" xfId="3" applyFont="1"/>
    <xf numFmtId="49" fontId="2" fillId="0" borderId="0" xfId="3" applyNumberFormat="1" applyFont="1"/>
    <xf numFmtId="49" fontId="2" fillId="0" borderId="1" xfId="1" applyNumberFormat="1" applyFont="1" applyBorder="1"/>
    <xf numFmtId="0" fontId="2" fillId="0" borderId="0" xfId="3" applyFont="1" applyBorder="1"/>
    <xf numFmtId="49" fontId="2" fillId="0" borderId="1" xfId="3" applyNumberFormat="1" applyFont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5" fontId="22" fillId="0" borderId="0" xfId="4" applyNumberFormat="1" applyFont="1" applyFill="1" applyBorder="1" applyAlignment="1">
      <alignment horizontal="left" vertic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165" fontId="22" fillId="0" borderId="0" xfId="1" applyNumberFormat="1" applyFont="1" applyFill="1" applyBorder="1" applyAlignment="1">
      <alignment horizontal="left" vertic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4</xdr:col>
      <xdr:colOff>0</xdr:colOff>
      <xdr:row>0</xdr:row>
      <xdr:rowOff>45720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5720"/>
          <a:ext cx="3329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83820</xdr:rowOff>
    </xdr:from>
    <xdr:to>
      <xdr:col>8</xdr:col>
      <xdr:colOff>0</xdr:colOff>
      <xdr:row>3</xdr:row>
      <xdr:rowOff>83820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329940" y="71628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365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16</xdr:col>
      <xdr:colOff>586740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10332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1691640</xdr:colOff>
      <xdr:row>3</xdr:row>
      <xdr:rowOff>106680</xdr:rowOff>
    </xdr:from>
    <xdr:to>
      <xdr:col>22</xdr:col>
      <xdr:colOff>655320</xdr:colOff>
      <xdr:row>3</xdr:row>
      <xdr:rowOff>106680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65760" y="739140"/>
          <a:ext cx="1552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662940</xdr:colOff>
          <xdr:row>151</xdr:row>
          <xdr:rowOff>76200</xdr:rowOff>
        </xdr:from>
        <xdr:to>
          <xdr:col>7</xdr:col>
          <xdr:colOff>198120</xdr:colOff>
          <xdr:row>154</xdr:row>
          <xdr:rowOff>22860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9306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0</xdr:row>
      <xdr:rowOff>7620</xdr:rowOff>
    </xdr:from>
    <xdr:to>
      <xdr:col>11</xdr:col>
      <xdr:colOff>30480</xdr:colOff>
      <xdr:row>0</xdr:row>
      <xdr:rowOff>7620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30480" y="7620"/>
          <a:ext cx="89306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358640" y="815340"/>
          <a:ext cx="5608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3Q%202001/MgmtSum-3Q_2001_08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 Charge"/>
      <sheetName val="YTD Mgmt Summ"/>
      <sheetName val="YTD GrossMargin"/>
    </sheetNames>
    <sheetDataSet>
      <sheetData sheetId="0"/>
      <sheetData sheetId="1"/>
      <sheetData sheetId="2"/>
      <sheetData sheetId="3">
        <row r="20">
          <cell r="H20">
            <v>2438</v>
          </cell>
        </row>
        <row r="29">
          <cell r="H29">
            <v>683</v>
          </cell>
        </row>
        <row r="33">
          <cell r="D33">
            <v>214</v>
          </cell>
        </row>
        <row r="35">
          <cell r="D35">
            <v>120</v>
          </cell>
        </row>
        <row r="41">
          <cell r="D41">
            <v>2937</v>
          </cell>
        </row>
        <row r="86">
          <cell r="D86">
            <v>13839</v>
          </cell>
          <cell r="E86">
            <v>3121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28" sqref="E28"/>
    </sheetView>
  </sheetViews>
  <sheetFormatPr defaultRowHeight="13.2" x14ac:dyDescent="0.25"/>
  <cols>
    <col min="1" max="1" width="21.88671875" customWidth="1"/>
  </cols>
  <sheetData>
    <row r="1" spans="1:19" s="1" customFormat="1" ht="9.75" customHeight="1" x14ac:dyDescent="0.2">
      <c r="A1" s="11"/>
      <c r="B1" s="13"/>
      <c r="C1" s="13"/>
      <c r="D1" s="13"/>
    </row>
    <row r="2" spans="1:19" s="17" customFormat="1" ht="27" customHeight="1" x14ac:dyDescent="0.5">
      <c r="A2" s="14" t="s">
        <v>5</v>
      </c>
      <c r="B2" s="14"/>
      <c r="C2" s="14"/>
      <c r="D2" s="14"/>
      <c r="E2" s="16"/>
      <c r="F2" s="16"/>
      <c r="G2" s="16"/>
      <c r="H2" s="27"/>
    </row>
    <row r="3" spans="1:19" s="18" customFormat="1" ht="13.5" customHeight="1" x14ac:dyDescent="0.25">
      <c r="B3" s="48"/>
      <c r="C3" s="48"/>
      <c r="D3" s="48"/>
      <c r="E3" s="210"/>
      <c r="F3" s="210"/>
      <c r="G3" s="210"/>
      <c r="H3" s="210"/>
    </row>
    <row r="4" spans="1:19" s="18" customFormat="1" ht="15" customHeight="1" x14ac:dyDescent="0.25">
      <c r="B4" s="48"/>
      <c r="C4" s="48"/>
      <c r="D4" s="48"/>
      <c r="E4" s="20"/>
      <c r="F4" s="20"/>
      <c r="G4" s="20"/>
      <c r="H4" s="20"/>
    </row>
    <row r="6" spans="1:19" x14ac:dyDescent="0.25">
      <c r="A6" s="127"/>
    </row>
    <row r="7" spans="1:19" s="108" customFormat="1" ht="15.6" x14ac:dyDescent="0.25">
      <c r="A7" s="114" t="s">
        <v>29</v>
      </c>
    </row>
    <row r="8" spans="1:19" s="108" customFormat="1" ht="15.6" x14ac:dyDescent="0.25">
      <c r="A8" s="109" t="s">
        <v>28</v>
      </c>
      <c r="B8" s="109"/>
      <c r="C8" s="109" t="s">
        <v>27</v>
      </c>
      <c r="F8" s="109"/>
      <c r="G8" s="110" t="s">
        <v>8</v>
      </c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</row>
    <row r="9" spans="1:19" s="108" customFormat="1" ht="15.6" x14ac:dyDescent="0.25">
      <c r="A9" s="111" t="s">
        <v>26</v>
      </c>
      <c r="B9" s="111"/>
      <c r="C9" s="111" t="s">
        <v>3</v>
      </c>
      <c r="F9" s="111"/>
      <c r="G9" s="112">
        <v>3000</v>
      </c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</row>
    <row r="10" spans="1:19" s="108" customFormat="1" ht="15.6" x14ac:dyDescent="0.25">
      <c r="A10" s="111" t="s">
        <v>19</v>
      </c>
      <c r="B10" s="111"/>
      <c r="C10" s="111" t="s">
        <v>30</v>
      </c>
      <c r="F10" s="111"/>
      <c r="G10" s="112">
        <v>19216</v>
      </c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</row>
    <row r="11" spans="1:19" s="108" customFormat="1" ht="15.6" x14ac:dyDescent="0.25">
      <c r="A11" s="111" t="s">
        <v>21</v>
      </c>
      <c r="B11" s="111"/>
      <c r="C11" s="111" t="s">
        <v>4</v>
      </c>
      <c r="F11" s="111"/>
      <c r="G11" s="112">
        <v>9100</v>
      </c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</row>
    <row r="12" spans="1:19" s="108" customFormat="1" ht="15.6" x14ac:dyDescent="0.25">
      <c r="A12" s="111" t="s">
        <v>23</v>
      </c>
      <c r="B12" s="111"/>
      <c r="C12" s="111"/>
      <c r="F12" s="111"/>
      <c r="G12" s="112">
        <f>SUM(G13:G15)</f>
        <v>1390.2329999999999</v>
      </c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</row>
    <row r="13" spans="1:19" s="108" customFormat="1" ht="15.6" hidden="1" x14ac:dyDescent="0.25">
      <c r="A13" s="111" t="s">
        <v>25</v>
      </c>
      <c r="B13" s="111"/>
      <c r="C13" s="111" t="s">
        <v>3</v>
      </c>
      <c r="F13" s="111"/>
      <c r="G13" s="112">
        <v>727.23299999999995</v>
      </c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</row>
    <row r="14" spans="1:19" s="108" customFormat="1" ht="15.6" hidden="1" x14ac:dyDescent="0.25">
      <c r="A14" s="111" t="s">
        <v>22</v>
      </c>
      <c r="B14" s="111"/>
      <c r="C14" s="111" t="s">
        <v>4</v>
      </c>
      <c r="F14" s="111"/>
      <c r="G14" s="112">
        <v>580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</row>
    <row r="15" spans="1:19" s="108" customFormat="1" ht="15.6" hidden="1" x14ac:dyDescent="0.25">
      <c r="A15" s="111" t="s">
        <v>31</v>
      </c>
      <c r="B15" s="111"/>
      <c r="C15" s="111" t="s">
        <v>3</v>
      </c>
      <c r="F15" s="111"/>
      <c r="G15" s="112">
        <v>83</v>
      </c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</row>
    <row r="16" spans="1:19" s="108" customFormat="1" ht="16.2" thickBot="1" x14ac:dyDescent="0.35">
      <c r="A16" s="89"/>
      <c r="B16" s="3"/>
      <c r="C16" s="111"/>
      <c r="D16" s="111"/>
      <c r="F16" s="111"/>
      <c r="G16" s="113">
        <f>+G9+G10+G11+G12</f>
        <v>32706.233</v>
      </c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</row>
    <row r="17" spans="1:19" ht="16.2" thickTop="1" x14ac:dyDescent="0.25">
      <c r="A17" s="111"/>
      <c r="B17" s="111"/>
      <c r="C17" s="111"/>
      <c r="D17" s="108"/>
      <c r="E17" s="108"/>
      <c r="F17" s="111"/>
      <c r="G17" s="112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</row>
    <row r="18" spans="1:19" ht="13.8" x14ac:dyDescent="0.25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spans="1:19" ht="13.8" x14ac:dyDescent="0.25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1:19" ht="13.8" x14ac:dyDescent="0.25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  <row r="21" spans="1:19" ht="13.8" x14ac:dyDescent="0.25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</row>
    <row r="22" spans="1:19" ht="13.8" x14ac:dyDescent="0.25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</row>
    <row r="23" spans="1:19" ht="13.8" x14ac:dyDescent="0.25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</row>
    <row r="24" spans="1:19" ht="13.8" x14ac:dyDescent="0.25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</row>
    <row r="25" spans="1:19" ht="13.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</row>
    <row r="26" spans="1:19" ht="13.8" x14ac:dyDescent="0.25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19" ht="13.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</row>
    <row r="28" spans="1:19" ht="13.8" x14ac:dyDescent="0.25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1:19" ht="13.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</row>
    <row r="30" spans="1:19" ht="13.8" x14ac:dyDescent="0.25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</row>
    <row r="31" spans="1:19" ht="13.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</row>
    <row r="32" spans="1:19" ht="13.8" x14ac:dyDescent="0.25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</row>
    <row r="33" spans="1:19" ht="13.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</row>
    <row r="34" spans="1:19" ht="13.8" x14ac:dyDescent="0.25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</row>
    <row r="35" spans="1:19" ht="13.8" x14ac:dyDescent="0.2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</row>
    <row r="36" spans="1:19" ht="13.8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</row>
    <row r="37" spans="1:19" ht="13.8" x14ac:dyDescent="0.25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</row>
    <row r="38" spans="1:19" ht="13.8" x14ac:dyDescent="0.25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</row>
    <row r="39" spans="1:19" ht="13.8" x14ac:dyDescent="0.25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</row>
    <row r="40" spans="1:19" ht="13.8" x14ac:dyDescent="0.25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</row>
    <row r="41" spans="1:19" ht="13.8" x14ac:dyDescent="0.25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</row>
    <row r="42" spans="1:19" ht="13.8" x14ac:dyDescent="0.25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</row>
    <row r="43" spans="1:19" ht="13.8" x14ac:dyDescent="0.25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</row>
    <row r="44" spans="1:19" ht="13.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</row>
    <row r="45" spans="1:19" ht="13.8" x14ac:dyDescent="0.2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</row>
    <row r="46" spans="1:19" ht="13.8" x14ac:dyDescent="0.25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</row>
    <row r="47" spans="1:19" ht="13.8" x14ac:dyDescent="0.25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</row>
    <row r="48" spans="1:19" ht="13.8" x14ac:dyDescent="0.25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</row>
    <row r="49" spans="1:19" ht="13.8" x14ac:dyDescent="0.25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</row>
    <row r="50" spans="1:19" ht="13.8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</row>
    <row r="51" spans="1:19" ht="13.8" x14ac:dyDescent="0.25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</row>
    <row r="52" spans="1:19" ht="13.8" x14ac:dyDescent="0.25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</row>
    <row r="53" spans="1:19" ht="13.8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4" spans="1:19" ht="13.8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</row>
    <row r="55" spans="1:19" ht="13.8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</row>
    <row r="56" spans="1:19" ht="13.8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19" ht="13.8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19" ht="13.8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19" ht="13.8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19" ht="13.8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19" ht="13.8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19" ht="13.8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19" ht="13.8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3.8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t="13.8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t="13.8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13.8" x14ac:dyDescent="0.25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</row>
    <row r="68" spans="1:19" ht="13.8" x14ac:dyDescent="0.25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</row>
    <row r="69" spans="1:19" ht="13.8" x14ac:dyDescent="0.25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</row>
    <row r="70" spans="1:19" ht="13.8" x14ac:dyDescent="0.25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</row>
    <row r="71" spans="1:19" ht="13.8" x14ac:dyDescent="0.25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</row>
    <row r="72" spans="1:19" ht="13.8" x14ac:dyDescent="0.25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</row>
    <row r="73" spans="1:19" ht="13.8" x14ac:dyDescent="0.25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</row>
    <row r="74" spans="1:19" ht="13.8" x14ac:dyDescent="0.25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</row>
    <row r="75" spans="1:19" ht="13.8" x14ac:dyDescent="0.2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</row>
    <row r="76" spans="1:19" ht="13.8" x14ac:dyDescent="0.25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</row>
    <row r="77" spans="1:19" ht="13.8" x14ac:dyDescent="0.25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</row>
    <row r="78" spans="1:19" ht="13.8" x14ac:dyDescent="0.2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</row>
    <row r="79" spans="1:19" ht="13.8" x14ac:dyDescent="0.2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</row>
    <row r="80" spans="1:19" ht="13.8" x14ac:dyDescent="0.2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</row>
    <row r="81" spans="1:19" ht="13.8" x14ac:dyDescent="0.2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</row>
    <row r="82" spans="1:19" ht="13.8" x14ac:dyDescent="0.25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</row>
    <row r="83" spans="1:19" ht="13.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</row>
    <row r="84" spans="1:19" ht="13.8" x14ac:dyDescent="0.25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</row>
    <row r="85" spans="1:19" ht="13.8" x14ac:dyDescent="0.2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</row>
    <row r="86" spans="1:19" ht="13.8" x14ac:dyDescent="0.25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</row>
    <row r="87" spans="1:19" ht="13.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</row>
    <row r="88" spans="1:19" ht="13.8" x14ac:dyDescent="0.25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</row>
    <row r="89" spans="1:19" ht="13.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</row>
    <row r="90" spans="1:19" ht="13.8" x14ac:dyDescent="0.25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</row>
    <row r="91" spans="1:19" ht="13.8" x14ac:dyDescent="0.25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</row>
    <row r="92" spans="1:19" ht="13.8" x14ac:dyDescent="0.25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</row>
    <row r="93" spans="1:19" ht="13.8" x14ac:dyDescent="0.25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</row>
    <row r="94" spans="1:19" ht="13.8" x14ac:dyDescent="0.25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</row>
    <row r="95" spans="1:19" ht="13.8" x14ac:dyDescent="0.2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</row>
    <row r="96" spans="1:19" ht="13.8" x14ac:dyDescent="0.25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</row>
    <row r="97" spans="1:19" ht="13.8" x14ac:dyDescent="0.25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</row>
    <row r="98" spans="1:19" ht="13.8" x14ac:dyDescent="0.25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</row>
    <row r="99" spans="1:19" ht="13.8" x14ac:dyDescent="0.25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</row>
    <row r="100" spans="1:19" ht="13.8" x14ac:dyDescent="0.25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</row>
    <row r="101" spans="1:19" ht="13.8" x14ac:dyDescent="0.25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</row>
    <row r="102" spans="1:19" ht="13.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</row>
    <row r="103" spans="1:19" ht="13.8" x14ac:dyDescent="0.25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</row>
    <row r="104" spans="1:19" ht="13.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</row>
    <row r="105" spans="1:19" ht="13.8" x14ac:dyDescent="0.2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</row>
    <row r="106" spans="1:19" ht="13.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</row>
    <row r="107" spans="1:19" ht="13.8" x14ac:dyDescent="0.25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</row>
    <row r="108" spans="1:19" ht="13.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53"/>
  <sheetViews>
    <sheetView tabSelected="1" zoomScale="75" zoomScaleNormal="75" zoomScaleSheetLayoutView="75" workbookViewId="0">
      <pane xSplit="2" ySplit="5" topLeftCell="C6" activePane="bottomRight" state="frozen"/>
      <selection activeCell="E70" sqref="E70"/>
      <selection pane="topRight" activeCell="E70" sqref="E70"/>
      <selection pane="bottomLeft" activeCell="E70" sqref="E70"/>
      <selection pane="bottomRight" activeCell="I3" sqref="I3"/>
    </sheetView>
  </sheetViews>
  <sheetFormatPr defaultColWidth="9.109375" defaultRowHeight="10.199999999999999" x14ac:dyDescent="0.2"/>
  <cols>
    <col min="1" max="2" width="2.6640625" style="11" customWidth="1"/>
    <col min="3" max="3" width="26.109375" style="1" hidden="1" customWidth="1"/>
    <col min="4" max="4" width="10.88671875" style="1" hidden="1" customWidth="1"/>
    <col min="5" max="5" width="11" style="1" hidden="1" customWidth="1"/>
    <col min="6" max="6" width="31.6640625" style="1" hidden="1" customWidth="1"/>
    <col min="7" max="7" width="11.44140625" style="1" hidden="1" customWidth="1"/>
    <col min="8" max="8" width="11.109375" style="1" hidden="1" customWidth="1"/>
    <col min="9" max="9" width="33.109375" style="1" customWidth="1"/>
    <col min="10" max="10" width="10.88671875" style="1" bestFit="1" customWidth="1"/>
    <col min="11" max="11" width="11" style="1" customWidth="1"/>
    <col min="12" max="12" width="23.44140625" style="1" customWidth="1"/>
    <col min="13" max="13" width="13.109375" style="1" customWidth="1"/>
    <col min="14" max="14" width="11.33203125" style="1" customWidth="1"/>
    <col min="15" max="15" width="23.44140625" style="1" customWidth="1"/>
    <col min="16" max="16" width="10.44140625" style="1" customWidth="1"/>
    <col min="17" max="17" width="11.33203125" style="1" customWidth="1"/>
    <col min="18" max="18" width="23.44140625" style="1" customWidth="1"/>
    <col min="19" max="19" width="10.44140625" style="1" customWidth="1"/>
    <col min="20" max="20" width="11.33203125" style="1" customWidth="1"/>
    <col min="21" max="21" width="12.33203125" style="1" bestFit="1" customWidth="1"/>
    <col min="22" max="22" width="11.109375" style="1" customWidth="1"/>
    <col min="23" max="23" width="11.5546875" style="1" customWidth="1"/>
    <col min="24" max="16384" width="9.109375" style="1"/>
  </cols>
  <sheetData>
    <row r="1" spans="1:23" ht="9.75" customHeight="1" x14ac:dyDescent="0.2">
      <c r="B1" s="13"/>
      <c r="L1" s="13"/>
      <c r="M1" s="13"/>
      <c r="N1" s="11"/>
      <c r="O1" s="13"/>
      <c r="P1" s="13"/>
      <c r="Q1" s="11"/>
      <c r="R1" s="13"/>
      <c r="S1" s="13"/>
      <c r="T1" s="11"/>
    </row>
    <row r="2" spans="1:23" s="17" customFormat="1" ht="27" customHeight="1" x14ac:dyDescent="0.5">
      <c r="A2" s="135" t="s">
        <v>71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7"/>
      <c r="O2" s="15"/>
      <c r="P2" s="15"/>
      <c r="Q2" s="27"/>
      <c r="R2" s="15"/>
      <c r="S2" s="15"/>
      <c r="T2" s="27"/>
      <c r="U2" s="100"/>
      <c r="V2" s="16"/>
      <c r="W2" s="27" t="s">
        <v>12</v>
      </c>
    </row>
    <row r="3" spans="1:23" s="18" customFormat="1" ht="13.5" customHeight="1" x14ac:dyDescent="0.25">
      <c r="B3" s="48"/>
      <c r="C3" s="20"/>
      <c r="D3" s="20"/>
      <c r="E3" s="20"/>
      <c r="F3" s="20"/>
      <c r="G3" s="20"/>
      <c r="H3" s="20"/>
      <c r="I3" s="128"/>
      <c r="J3" s="128"/>
      <c r="K3" s="128"/>
      <c r="M3" s="19"/>
      <c r="N3" s="210" t="s">
        <v>163</v>
      </c>
      <c r="O3" s="210"/>
      <c r="P3" s="210"/>
      <c r="Q3" s="210"/>
      <c r="R3" s="210"/>
      <c r="S3" s="210"/>
      <c r="T3" s="210"/>
      <c r="U3" s="210"/>
      <c r="V3" s="210"/>
      <c r="W3" s="210"/>
    </row>
    <row r="4" spans="1:23" s="18" customFormat="1" ht="15" customHeight="1" x14ac:dyDescent="0.25">
      <c r="B4" s="48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19"/>
      <c r="S4" s="19"/>
      <c r="T4" s="20"/>
      <c r="U4" s="20"/>
      <c r="V4" s="20"/>
      <c r="W4" s="20"/>
    </row>
    <row r="5" spans="1:23" ht="13.8" x14ac:dyDescent="0.2">
      <c r="C5" s="129" t="s">
        <v>6</v>
      </c>
      <c r="D5" s="130"/>
      <c r="E5" s="130"/>
      <c r="F5" s="129" t="s">
        <v>32</v>
      </c>
      <c r="G5" s="130"/>
      <c r="H5" s="131"/>
      <c r="I5" s="129" t="s">
        <v>34</v>
      </c>
      <c r="J5" s="130"/>
      <c r="K5" s="131"/>
      <c r="L5" s="130" t="s">
        <v>36</v>
      </c>
      <c r="M5" s="130"/>
      <c r="N5" s="131"/>
      <c r="O5" s="129" t="s">
        <v>81</v>
      </c>
      <c r="P5" s="130"/>
      <c r="Q5" s="131"/>
      <c r="R5" s="129" t="s">
        <v>120</v>
      </c>
      <c r="S5" s="130"/>
      <c r="T5" s="131"/>
      <c r="U5" s="129" t="s">
        <v>35</v>
      </c>
      <c r="V5" s="130"/>
      <c r="W5" s="131"/>
    </row>
    <row r="6" spans="1:23" ht="14.4" thickBot="1" x14ac:dyDescent="0.4">
      <c r="A6" s="211" t="s">
        <v>41</v>
      </c>
      <c r="B6" s="214" t="s">
        <v>42</v>
      </c>
      <c r="C6" s="38" t="s">
        <v>7</v>
      </c>
      <c r="D6" s="39" t="s">
        <v>8</v>
      </c>
      <c r="E6" s="173">
        <f>COUNTA(C7:C14)</f>
        <v>0</v>
      </c>
      <c r="F6" s="38" t="s">
        <v>7</v>
      </c>
      <c r="G6" s="39" t="s">
        <v>8</v>
      </c>
      <c r="H6" s="166">
        <f>COUNTA(F7:F14)</f>
        <v>0</v>
      </c>
      <c r="I6" s="38" t="s">
        <v>7</v>
      </c>
      <c r="J6" s="39" t="s">
        <v>8</v>
      </c>
      <c r="K6" s="166">
        <f>COUNTA(I7:I14)</f>
        <v>4</v>
      </c>
      <c r="L6" s="39" t="s">
        <v>7</v>
      </c>
      <c r="M6" s="39" t="s">
        <v>8</v>
      </c>
      <c r="N6" s="166">
        <f>COUNTA(L7:L14)</f>
        <v>7</v>
      </c>
      <c r="O6" s="38" t="s">
        <v>7</v>
      </c>
      <c r="P6" s="39" t="s">
        <v>8</v>
      </c>
      <c r="Q6" s="166">
        <f>COUNTA(O7:O14)</f>
        <v>0</v>
      </c>
      <c r="R6" s="38" t="s">
        <v>7</v>
      </c>
      <c r="S6" s="39" t="s">
        <v>8</v>
      </c>
      <c r="T6" s="166">
        <f>COUNTA(R7:R14)</f>
        <v>0</v>
      </c>
      <c r="U6" s="38"/>
      <c r="V6" s="39"/>
      <c r="W6" s="166">
        <f>E6+H6+K6+N6</f>
        <v>11</v>
      </c>
    </row>
    <row r="7" spans="1:23" x14ac:dyDescent="0.2">
      <c r="A7" s="212"/>
      <c r="B7" s="215"/>
      <c r="C7" s="7"/>
      <c r="D7" s="26"/>
      <c r="E7" s="3"/>
      <c r="F7" s="2"/>
      <c r="G7" s="3"/>
      <c r="H7" s="4"/>
      <c r="I7" s="3" t="s">
        <v>164</v>
      </c>
      <c r="J7" s="3">
        <v>2000</v>
      </c>
      <c r="K7" s="139"/>
      <c r="L7" s="3" t="s">
        <v>60</v>
      </c>
      <c r="M7" s="25">
        <v>9000</v>
      </c>
      <c r="N7" s="4"/>
      <c r="O7" s="2"/>
      <c r="P7" s="3"/>
      <c r="Q7" s="4"/>
      <c r="R7" s="2"/>
      <c r="S7" s="3"/>
      <c r="T7" s="4"/>
      <c r="U7" s="2"/>
      <c r="V7" s="3"/>
      <c r="W7" s="4"/>
    </row>
    <row r="8" spans="1:23" x14ac:dyDescent="0.2">
      <c r="A8" s="212"/>
      <c r="B8" s="215"/>
      <c r="C8" s="26"/>
      <c r="D8" s="26"/>
      <c r="E8" s="3"/>
      <c r="F8" s="2"/>
      <c r="G8" s="3"/>
      <c r="H8" s="4"/>
      <c r="I8" s="1" t="s">
        <v>72</v>
      </c>
      <c r="J8" s="3">
        <v>1000</v>
      </c>
      <c r="K8" s="4"/>
      <c r="L8" s="3" t="s">
        <v>82</v>
      </c>
      <c r="M8" s="3">
        <v>3000</v>
      </c>
      <c r="N8" s="4"/>
      <c r="Q8" s="4"/>
      <c r="T8" s="4"/>
      <c r="U8" s="2"/>
      <c r="V8" s="3"/>
      <c r="W8" s="4"/>
    </row>
    <row r="9" spans="1:23" x14ac:dyDescent="0.2">
      <c r="A9" s="212"/>
      <c r="B9" s="215"/>
      <c r="C9" s="26"/>
      <c r="D9" s="26"/>
      <c r="E9" s="3"/>
      <c r="F9" s="2"/>
      <c r="G9" s="3"/>
      <c r="H9" s="4"/>
      <c r="I9" s="169" t="s">
        <v>96</v>
      </c>
      <c r="J9" s="3">
        <v>750</v>
      </c>
      <c r="K9" s="139"/>
      <c r="L9" s="3" t="s">
        <v>117</v>
      </c>
      <c r="M9" s="3">
        <v>2000</v>
      </c>
      <c r="N9" s="4"/>
      <c r="Q9" s="4"/>
      <c r="T9" s="4"/>
      <c r="U9" s="2"/>
      <c r="V9" s="3"/>
      <c r="W9" s="4"/>
    </row>
    <row r="10" spans="1:23" x14ac:dyDescent="0.2">
      <c r="A10" s="212"/>
      <c r="B10" s="215"/>
      <c r="C10" s="26"/>
      <c r="D10" s="26"/>
      <c r="E10" s="3"/>
      <c r="F10" s="169"/>
      <c r="G10" s="3"/>
      <c r="H10" s="4"/>
      <c r="I10" s="1" t="s">
        <v>118</v>
      </c>
      <c r="J10" s="3">
        <v>0</v>
      </c>
      <c r="K10" s="139"/>
      <c r="L10" s="3" t="s">
        <v>59</v>
      </c>
      <c r="M10" s="3">
        <v>0</v>
      </c>
      <c r="N10" s="4"/>
      <c r="O10" s="2"/>
      <c r="P10" s="3"/>
      <c r="Q10" s="4"/>
      <c r="R10" s="2"/>
      <c r="S10" s="3"/>
      <c r="T10" s="4"/>
      <c r="U10" s="2"/>
      <c r="V10" s="3"/>
      <c r="W10" s="4"/>
    </row>
    <row r="11" spans="1:23" x14ac:dyDescent="0.2">
      <c r="A11" s="212"/>
      <c r="B11" s="215"/>
      <c r="C11" s="7"/>
      <c r="D11" s="26"/>
      <c r="E11" s="3"/>
      <c r="F11" s="169"/>
      <c r="G11" s="3"/>
      <c r="H11" s="4"/>
      <c r="I11" s="169"/>
      <c r="K11" s="4"/>
      <c r="L11" s="169" t="s">
        <v>62</v>
      </c>
      <c r="M11" s="3">
        <v>3000</v>
      </c>
      <c r="N11" s="4"/>
      <c r="O11" s="2"/>
      <c r="P11" s="25"/>
      <c r="Q11" s="4"/>
      <c r="R11" s="2"/>
      <c r="S11" s="25"/>
      <c r="T11" s="4"/>
      <c r="U11" s="2"/>
      <c r="V11" s="3"/>
      <c r="W11" s="4"/>
    </row>
    <row r="12" spans="1:23" x14ac:dyDescent="0.2">
      <c r="A12" s="212"/>
      <c r="B12" s="215"/>
      <c r="C12" s="7"/>
      <c r="D12" s="3"/>
      <c r="E12" s="3"/>
      <c r="F12" s="169"/>
      <c r="G12" s="3"/>
      <c r="H12" s="4"/>
      <c r="I12" s="169"/>
      <c r="K12" s="4"/>
      <c r="L12" s="169" t="s">
        <v>61</v>
      </c>
      <c r="M12" s="3">
        <v>2000</v>
      </c>
      <c r="N12" s="4"/>
      <c r="O12" s="2"/>
      <c r="P12" s="3"/>
      <c r="Q12" s="4"/>
      <c r="R12" s="2"/>
      <c r="S12" s="3"/>
      <c r="T12" s="4"/>
      <c r="U12" s="2"/>
      <c r="V12" s="3"/>
      <c r="W12" s="4"/>
    </row>
    <row r="13" spans="1:23" x14ac:dyDescent="0.2">
      <c r="A13" s="212"/>
      <c r="B13" s="215"/>
      <c r="C13" s="7"/>
      <c r="D13" s="3"/>
      <c r="E13" s="3"/>
      <c r="F13" s="2"/>
      <c r="G13" s="81"/>
      <c r="H13" s="4"/>
      <c r="I13" s="169"/>
      <c r="K13" s="4"/>
      <c r="L13" s="169" t="s">
        <v>134</v>
      </c>
      <c r="M13" s="3">
        <v>1750</v>
      </c>
      <c r="N13" s="4"/>
      <c r="O13" s="2"/>
      <c r="P13" s="3"/>
      <c r="Q13" s="4"/>
      <c r="R13" s="2"/>
      <c r="S13" s="3"/>
      <c r="T13" s="4"/>
      <c r="U13" s="2"/>
      <c r="V13" s="3"/>
      <c r="W13" s="4"/>
    </row>
    <row r="14" spans="1:23" x14ac:dyDescent="0.2">
      <c r="A14" s="212"/>
      <c r="B14" s="215"/>
      <c r="C14" s="7"/>
      <c r="D14" s="3"/>
      <c r="E14" s="3"/>
      <c r="F14" s="2"/>
      <c r="G14" s="3"/>
      <c r="H14" s="4"/>
      <c r="I14" s="2"/>
      <c r="J14" s="3"/>
      <c r="K14" s="4"/>
      <c r="L14" s="3"/>
      <c r="M14" s="25"/>
      <c r="N14" s="4"/>
      <c r="O14" s="2"/>
      <c r="P14" s="25"/>
      <c r="Q14" s="4"/>
      <c r="R14" s="2"/>
      <c r="S14" s="25"/>
      <c r="T14" s="4"/>
      <c r="U14" s="2"/>
      <c r="V14" s="3"/>
      <c r="W14" s="4"/>
    </row>
    <row r="15" spans="1:23" x14ac:dyDescent="0.2">
      <c r="A15" s="212"/>
      <c r="B15" s="215"/>
      <c r="C15" s="102" t="s">
        <v>24</v>
      </c>
      <c r="D15" s="3"/>
      <c r="E15" s="30" t="s">
        <v>13</v>
      </c>
      <c r="F15" s="102" t="s">
        <v>24</v>
      </c>
      <c r="G15" s="3"/>
      <c r="H15" s="32" t="s">
        <v>13</v>
      </c>
      <c r="I15" s="102" t="s">
        <v>24</v>
      </c>
      <c r="J15" s="3"/>
      <c r="K15" s="32" t="s">
        <v>13</v>
      </c>
      <c r="L15" s="145" t="s">
        <v>24</v>
      </c>
      <c r="M15" s="3"/>
      <c r="N15" s="32" t="s">
        <v>13</v>
      </c>
      <c r="O15" s="102" t="s">
        <v>24</v>
      </c>
      <c r="P15" s="3"/>
      <c r="Q15" s="32" t="s">
        <v>13</v>
      </c>
      <c r="R15" s="102" t="s">
        <v>24</v>
      </c>
      <c r="S15" s="3"/>
      <c r="T15" s="32" t="s">
        <v>13</v>
      </c>
      <c r="U15" s="102" t="s">
        <v>24</v>
      </c>
      <c r="V15" s="30"/>
      <c r="W15" s="32" t="s">
        <v>13</v>
      </c>
    </row>
    <row r="16" spans="1:23" ht="12" x14ac:dyDescent="0.35">
      <c r="A16" s="212"/>
      <c r="B16" s="215"/>
      <c r="C16" s="103" t="s">
        <v>20</v>
      </c>
      <c r="D16" s="21"/>
      <c r="E16" s="21" t="s">
        <v>14</v>
      </c>
      <c r="F16" s="160" t="s">
        <v>20</v>
      </c>
      <c r="G16" s="31"/>
      <c r="H16" s="80" t="s">
        <v>14</v>
      </c>
      <c r="I16" s="160" t="s">
        <v>20</v>
      </c>
      <c r="J16" s="31"/>
      <c r="K16" s="80" t="s">
        <v>14</v>
      </c>
      <c r="L16" s="143" t="s">
        <v>20</v>
      </c>
      <c r="M16" s="21"/>
      <c r="N16" s="22" t="s">
        <v>14</v>
      </c>
      <c r="O16" s="103" t="s">
        <v>20</v>
      </c>
      <c r="P16" s="21"/>
      <c r="Q16" s="22" t="s">
        <v>14</v>
      </c>
      <c r="R16" s="103" t="s">
        <v>20</v>
      </c>
      <c r="S16" s="21"/>
      <c r="T16" s="22" t="s">
        <v>14</v>
      </c>
      <c r="U16" s="103" t="s">
        <v>20</v>
      </c>
      <c r="V16" s="31" t="s">
        <v>8</v>
      </c>
      <c r="W16" s="22" t="s">
        <v>14</v>
      </c>
    </row>
    <row r="17" spans="1:23" ht="10.8" thickBot="1" x14ac:dyDescent="0.25">
      <c r="A17" s="213"/>
      <c r="B17" s="216"/>
      <c r="C17" s="37">
        <f>'Hotlist - Completed'!G21</f>
        <v>28510</v>
      </c>
      <c r="D17" s="23">
        <f>SUM(D7:D16)</f>
        <v>0</v>
      </c>
      <c r="E17" s="180">
        <f>+D17-C17</f>
        <v>-28510</v>
      </c>
      <c r="F17" s="37">
        <f>'Hotlist - Completed'!G21</f>
        <v>28510</v>
      </c>
      <c r="G17" s="23">
        <f>SUM(G7:G16)</f>
        <v>0</v>
      </c>
      <c r="H17" s="28">
        <f>G17-F17</f>
        <v>-28510</v>
      </c>
      <c r="I17" s="37">
        <f>'Hotlist - Completed'!G21</f>
        <v>28510</v>
      </c>
      <c r="J17" s="23">
        <f>SUM(J7:J16)</f>
        <v>3750</v>
      </c>
      <c r="K17" s="41">
        <f>J17-I17</f>
        <v>-24760</v>
      </c>
      <c r="L17" s="144">
        <f>'Hotlist - Completed'!$C$21</f>
        <v>33125</v>
      </c>
      <c r="M17" s="23">
        <f>SUM(M7:M16)</f>
        <v>20750</v>
      </c>
      <c r="N17" s="41">
        <f>M17-L17</f>
        <v>-12375</v>
      </c>
      <c r="O17" s="37">
        <v>0</v>
      </c>
      <c r="P17" s="23">
        <f>SUM(P7:P16)</f>
        <v>0</v>
      </c>
      <c r="Q17" s="28">
        <f>(O17-P17)*-1</f>
        <v>0</v>
      </c>
      <c r="R17" s="37">
        <v>0</v>
      </c>
      <c r="S17" s="23">
        <f>SUM(S7:S16)</f>
        <v>0</v>
      </c>
      <c r="T17" s="28">
        <f>(R17-S17)*-1</f>
        <v>0</v>
      </c>
      <c r="U17" s="23">
        <f>C17+F17+I17+L17</f>
        <v>118655</v>
      </c>
      <c r="V17" s="23">
        <f>D17+G17+J17+M17</f>
        <v>24500</v>
      </c>
      <c r="W17" s="28">
        <f>V17-U17</f>
        <v>-94155</v>
      </c>
    </row>
    <row r="18" spans="1:23" ht="14.4" thickBot="1" x14ac:dyDescent="0.4">
      <c r="A18" s="211" t="s">
        <v>43</v>
      </c>
      <c r="B18" s="214" t="s">
        <v>42</v>
      </c>
      <c r="C18" s="38" t="s">
        <v>7</v>
      </c>
      <c r="D18" s="39" t="s">
        <v>8</v>
      </c>
      <c r="E18" s="40">
        <f>COUNTA(D19:D30)</f>
        <v>0</v>
      </c>
      <c r="F18" s="38" t="s">
        <v>7</v>
      </c>
      <c r="G18" s="39" t="s">
        <v>8</v>
      </c>
      <c r="H18" s="194">
        <f>COUNTA(F19:F30)</f>
        <v>0</v>
      </c>
      <c r="I18" s="38" t="s">
        <v>7</v>
      </c>
      <c r="J18" s="39" t="s">
        <v>8</v>
      </c>
      <c r="K18" s="196">
        <f>COUNTA(I19:I30)</f>
        <v>2</v>
      </c>
      <c r="L18" s="39" t="s">
        <v>7</v>
      </c>
      <c r="M18" s="39" t="s">
        <v>8</v>
      </c>
      <c r="N18" s="196">
        <f>COUNTA(L19:L30)</f>
        <v>5</v>
      </c>
      <c r="O18" s="39" t="s">
        <v>7</v>
      </c>
      <c r="P18" s="39" t="s">
        <v>8</v>
      </c>
      <c r="Q18" s="166">
        <f>COUNTA(O19:O30)</f>
        <v>0</v>
      </c>
      <c r="R18" s="38" t="s">
        <v>7</v>
      </c>
      <c r="S18" s="39" t="s">
        <v>8</v>
      </c>
      <c r="T18" s="166">
        <f>COUNTA(R19:R30)</f>
        <v>0</v>
      </c>
      <c r="U18" s="38"/>
      <c r="V18" s="39"/>
      <c r="W18" s="166">
        <f>E18+H18+K18+N18</f>
        <v>7</v>
      </c>
    </row>
    <row r="19" spans="1:23" x14ac:dyDescent="0.2">
      <c r="A19" s="212"/>
      <c r="B19" s="215"/>
      <c r="C19" s="7"/>
      <c r="D19" s="26"/>
      <c r="E19" s="4"/>
      <c r="G19" s="3"/>
      <c r="H19" s="3"/>
      <c r="I19" s="3" t="s">
        <v>167</v>
      </c>
      <c r="J19" s="3">
        <v>4700</v>
      </c>
      <c r="K19" s="139"/>
      <c r="L19" s="3" t="s">
        <v>54</v>
      </c>
      <c r="M19" s="3">
        <v>15000</v>
      </c>
      <c r="N19" s="4"/>
      <c r="O19" s="3"/>
      <c r="P19" s="3"/>
      <c r="Q19" s="4"/>
      <c r="R19" s="2"/>
      <c r="S19" s="3"/>
      <c r="T19" s="4"/>
      <c r="U19" s="2"/>
      <c r="V19" s="3"/>
      <c r="W19" s="4"/>
    </row>
    <row r="20" spans="1:23" x14ac:dyDescent="0.2">
      <c r="A20" s="212"/>
      <c r="B20" s="215"/>
      <c r="C20" s="2"/>
      <c r="D20" s="26"/>
      <c r="E20" s="4"/>
      <c r="G20" s="3"/>
      <c r="H20" s="3"/>
      <c r="I20" s="3" t="s">
        <v>97</v>
      </c>
      <c r="J20" s="3">
        <v>750</v>
      </c>
      <c r="K20" s="139"/>
      <c r="L20" s="3" t="s">
        <v>121</v>
      </c>
      <c r="M20" s="3">
        <v>2000</v>
      </c>
      <c r="N20" s="4"/>
      <c r="O20" s="3"/>
      <c r="P20" s="3"/>
      <c r="Q20" s="4"/>
      <c r="T20" s="4"/>
      <c r="U20" s="2"/>
      <c r="V20" s="3"/>
      <c r="W20" s="4"/>
    </row>
    <row r="21" spans="1:23" x14ac:dyDescent="0.2">
      <c r="A21" s="212"/>
      <c r="B21" s="215"/>
      <c r="C21" s="26"/>
      <c r="D21" s="26"/>
      <c r="E21" s="4"/>
      <c r="H21" s="3"/>
      <c r="K21" s="139"/>
      <c r="L21" s="3" t="s">
        <v>70</v>
      </c>
      <c r="M21" s="3">
        <v>2000</v>
      </c>
      <c r="N21" s="4"/>
      <c r="O21" s="3"/>
      <c r="P21" s="3"/>
      <c r="Q21" s="4"/>
      <c r="R21" s="2"/>
      <c r="S21" s="3"/>
      <c r="T21" s="4"/>
      <c r="U21" s="2"/>
      <c r="V21" s="3"/>
      <c r="W21" s="4"/>
    </row>
    <row r="22" spans="1:23" x14ac:dyDescent="0.2">
      <c r="A22" s="212"/>
      <c r="B22" s="215"/>
      <c r="C22" s="7"/>
      <c r="D22" s="3"/>
      <c r="E22" s="4"/>
      <c r="H22" s="3"/>
      <c r="I22" s="3"/>
      <c r="J22" s="3"/>
      <c r="K22" s="4"/>
      <c r="L22" s="3" t="s">
        <v>90</v>
      </c>
      <c r="M22" s="3">
        <v>1000</v>
      </c>
      <c r="N22" s="4"/>
      <c r="O22" s="3"/>
      <c r="P22" s="3"/>
      <c r="Q22" s="4"/>
      <c r="R22" s="2"/>
      <c r="S22" s="3"/>
      <c r="T22" s="4"/>
      <c r="U22" s="2"/>
      <c r="V22" s="3"/>
      <c r="W22" s="4"/>
    </row>
    <row r="23" spans="1:23" x14ac:dyDescent="0.2">
      <c r="A23" s="212"/>
      <c r="B23" s="215"/>
      <c r="C23" s="7"/>
      <c r="D23" s="26"/>
      <c r="E23" s="4"/>
      <c r="H23" s="3"/>
      <c r="K23" s="4"/>
      <c r="L23" s="3" t="s">
        <v>166</v>
      </c>
      <c r="M23" s="3">
        <v>2000</v>
      </c>
      <c r="N23" s="4"/>
      <c r="O23" s="3"/>
      <c r="P23" s="3"/>
      <c r="Q23" s="4"/>
      <c r="R23" s="2"/>
      <c r="S23" s="25"/>
      <c r="T23" s="4"/>
      <c r="U23" s="2"/>
      <c r="V23" s="3"/>
      <c r="W23" s="4"/>
    </row>
    <row r="24" spans="1:23" x14ac:dyDescent="0.2">
      <c r="A24" s="212"/>
      <c r="B24" s="215"/>
      <c r="C24" s="7"/>
      <c r="D24" s="3"/>
      <c r="E24" s="4"/>
      <c r="H24" s="3"/>
      <c r="K24" s="4"/>
      <c r="L24" s="3"/>
      <c r="M24" s="3"/>
      <c r="N24" s="4"/>
      <c r="O24" s="3"/>
      <c r="P24" s="3"/>
      <c r="Q24" s="4"/>
      <c r="R24" s="2"/>
      <c r="S24" s="3"/>
      <c r="T24" s="4"/>
      <c r="U24" s="2"/>
      <c r="V24" s="3"/>
      <c r="W24" s="4"/>
    </row>
    <row r="25" spans="1:23" x14ac:dyDescent="0.2">
      <c r="A25" s="212"/>
      <c r="B25" s="215"/>
      <c r="C25" s="7"/>
      <c r="D25" s="3"/>
      <c r="E25" s="4"/>
      <c r="H25" s="3"/>
      <c r="K25" s="4"/>
      <c r="N25" s="4"/>
      <c r="O25" s="3"/>
      <c r="P25" s="25"/>
      <c r="Q25" s="4"/>
      <c r="R25" s="2"/>
      <c r="S25" s="25"/>
      <c r="T25" s="4"/>
      <c r="U25" s="29"/>
      <c r="V25" s="30"/>
      <c r="W25" s="32"/>
    </row>
    <row r="26" spans="1:23" x14ac:dyDescent="0.2">
      <c r="A26" s="212"/>
      <c r="B26" s="215"/>
      <c r="C26" s="7"/>
      <c r="D26" s="3"/>
      <c r="E26" s="4"/>
      <c r="H26" s="3"/>
      <c r="K26" s="4"/>
      <c r="N26" s="4"/>
      <c r="O26" s="3"/>
      <c r="P26" s="25"/>
      <c r="Q26" s="4"/>
      <c r="R26" s="2"/>
      <c r="S26" s="25"/>
      <c r="T26" s="4"/>
      <c r="U26" s="29"/>
      <c r="V26" s="30"/>
      <c r="W26" s="32"/>
    </row>
    <row r="27" spans="1:23" x14ac:dyDescent="0.2">
      <c r="A27" s="212"/>
      <c r="B27" s="215"/>
      <c r="C27" s="7"/>
      <c r="D27" s="3"/>
      <c r="E27" s="4"/>
      <c r="H27" s="3"/>
      <c r="K27" s="4"/>
      <c r="N27" s="4"/>
      <c r="O27" s="3"/>
      <c r="P27" s="25"/>
      <c r="Q27" s="4"/>
      <c r="R27" s="2"/>
      <c r="S27" s="25"/>
      <c r="T27" s="4"/>
      <c r="U27" s="29"/>
      <c r="V27" s="30"/>
      <c r="W27" s="32"/>
    </row>
    <row r="28" spans="1:23" x14ac:dyDescent="0.2">
      <c r="A28" s="212"/>
      <c r="B28" s="215"/>
      <c r="C28" s="7"/>
      <c r="D28" s="3"/>
      <c r="E28" s="4"/>
      <c r="H28" s="3"/>
      <c r="K28" s="4"/>
      <c r="L28" s="3"/>
      <c r="M28" s="3"/>
      <c r="N28" s="4"/>
      <c r="O28" s="3"/>
      <c r="P28" s="25"/>
      <c r="Q28" s="4"/>
      <c r="R28" s="2"/>
      <c r="S28" s="25"/>
      <c r="T28" s="4"/>
      <c r="U28" s="29"/>
      <c r="V28" s="30"/>
      <c r="W28" s="32"/>
    </row>
    <row r="29" spans="1:23" x14ac:dyDescent="0.2">
      <c r="A29" s="212"/>
      <c r="B29" s="215"/>
      <c r="C29" s="7"/>
      <c r="D29" s="3"/>
      <c r="E29" s="4"/>
      <c r="H29" s="3"/>
      <c r="K29" s="4"/>
      <c r="L29" s="3"/>
      <c r="M29" s="3"/>
      <c r="N29" s="4"/>
      <c r="O29" s="3"/>
      <c r="P29" s="25"/>
      <c r="Q29" s="4"/>
      <c r="R29" s="2"/>
      <c r="S29" s="25"/>
      <c r="T29" s="4"/>
      <c r="U29" s="29"/>
      <c r="V29" s="30"/>
      <c r="W29" s="32"/>
    </row>
    <row r="30" spans="1:23" x14ac:dyDescent="0.2">
      <c r="A30" s="212"/>
      <c r="B30" s="215"/>
      <c r="C30" s="3"/>
      <c r="D30" s="25"/>
      <c r="E30" s="4"/>
      <c r="F30" s="2"/>
      <c r="G30" s="3"/>
      <c r="H30" s="3"/>
      <c r="I30" s="3"/>
      <c r="J30" s="3"/>
      <c r="K30" s="4"/>
      <c r="N30" s="4"/>
      <c r="O30" s="3"/>
      <c r="P30" s="25"/>
      <c r="Q30" s="4"/>
      <c r="R30" s="2"/>
      <c r="S30" s="25"/>
      <c r="T30" s="4"/>
      <c r="U30" s="29"/>
      <c r="V30" s="30"/>
      <c r="W30" s="32"/>
    </row>
    <row r="31" spans="1:23" x14ac:dyDescent="0.2">
      <c r="A31" s="212"/>
      <c r="B31" s="215"/>
      <c r="C31" s="102" t="s">
        <v>24</v>
      </c>
      <c r="D31" s="3"/>
      <c r="E31" s="32" t="s">
        <v>13</v>
      </c>
      <c r="F31" s="102" t="s">
        <v>24</v>
      </c>
      <c r="G31" s="3"/>
      <c r="H31" s="30" t="s">
        <v>13</v>
      </c>
      <c r="I31" s="102" t="s">
        <v>24</v>
      </c>
      <c r="J31" s="3"/>
      <c r="K31" s="32" t="s">
        <v>13</v>
      </c>
      <c r="L31" s="102" t="s">
        <v>24</v>
      </c>
      <c r="N31" s="32" t="s">
        <v>13</v>
      </c>
      <c r="O31" s="145" t="s">
        <v>24</v>
      </c>
      <c r="P31" s="3"/>
      <c r="Q31" s="32" t="s">
        <v>13</v>
      </c>
      <c r="R31" s="102" t="s">
        <v>24</v>
      </c>
      <c r="S31" s="3"/>
      <c r="T31" s="32" t="s">
        <v>13</v>
      </c>
      <c r="U31" s="102" t="s">
        <v>24</v>
      </c>
      <c r="V31" s="30"/>
      <c r="W31" s="32" t="s">
        <v>13</v>
      </c>
    </row>
    <row r="32" spans="1:23" ht="12" x14ac:dyDescent="0.35">
      <c r="A32" s="212"/>
      <c r="B32" s="215"/>
      <c r="C32" s="103" t="s">
        <v>20</v>
      </c>
      <c r="D32" s="21"/>
      <c r="E32" s="22" t="s">
        <v>14</v>
      </c>
      <c r="F32" s="103" t="s">
        <v>20</v>
      </c>
      <c r="G32" s="21"/>
      <c r="H32" s="21" t="s">
        <v>14</v>
      </c>
      <c r="I32" s="103" t="s">
        <v>20</v>
      </c>
      <c r="J32" s="21"/>
      <c r="K32" s="22" t="s">
        <v>14</v>
      </c>
      <c r="L32" s="103" t="s">
        <v>20</v>
      </c>
      <c r="M32" s="21"/>
      <c r="N32" s="22" t="s">
        <v>14</v>
      </c>
      <c r="O32" s="143" t="s">
        <v>20</v>
      </c>
      <c r="P32" s="21"/>
      <c r="Q32" s="22" t="s">
        <v>14</v>
      </c>
      <c r="R32" s="103" t="s">
        <v>20</v>
      </c>
      <c r="S32" s="21"/>
      <c r="T32" s="22" t="s">
        <v>14</v>
      </c>
      <c r="U32" s="103" t="s">
        <v>20</v>
      </c>
      <c r="V32" s="31" t="s">
        <v>8</v>
      </c>
      <c r="W32" s="22" t="s">
        <v>14</v>
      </c>
    </row>
    <row r="33" spans="1:23" x14ac:dyDescent="0.2">
      <c r="A33" s="213"/>
      <c r="B33" s="216"/>
      <c r="C33" s="37">
        <f>'Hotlist - Completed'!G41</f>
        <v>4907</v>
      </c>
      <c r="D33" s="23">
        <f>SUM(D19:D32)</f>
        <v>0</v>
      </c>
      <c r="E33" s="28">
        <f>+D33-C33</f>
        <v>-4907</v>
      </c>
      <c r="F33" s="37">
        <f>'Hotlist - Completed'!G41</f>
        <v>4907</v>
      </c>
      <c r="G33" s="23">
        <f>SUM(G19:G32)</f>
        <v>0</v>
      </c>
      <c r="H33" s="195">
        <f>G33-F33</f>
        <v>-4907</v>
      </c>
      <c r="I33" s="37">
        <f>'Hotlist - Completed'!G41</f>
        <v>4907</v>
      </c>
      <c r="J33" s="23">
        <f>SUM(J19:J32)</f>
        <v>5450</v>
      </c>
      <c r="K33" s="28">
        <f>+J33-I33</f>
        <v>543</v>
      </c>
      <c r="L33" s="37">
        <v>7000</v>
      </c>
      <c r="M33" s="23">
        <f>SUM(M19:M32)</f>
        <v>22000</v>
      </c>
      <c r="N33" s="28">
        <f>+M33-L33</f>
        <v>15000</v>
      </c>
      <c r="O33" s="144">
        <v>0</v>
      </c>
      <c r="P33" s="23">
        <f>SUM(P19:P32)</f>
        <v>0</v>
      </c>
      <c r="Q33" s="28">
        <f>+P33-O33</f>
        <v>0</v>
      </c>
      <c r="R33" s="37">
        <v>0</v>
      </c>
      <c r="S33" s="23">
        <f>SUM(S19:S32)</f>
        <v>0</v>
      </c>
      <c r="T33" s="28">
        <f>+S33-R33</f>
        <v>0</v>
      </c>
      <c r="U33" s="23">
        <f>C33+F33+I33+L33</f>
        <v>21721</v>
      </c>
      <c r="V33" s="23">
        <f>D33+G33+J33+M33</f>
        <v>27450</v>
      </c>
      <c r="W33" s="28">
        <f>+V33-U33</f>
        <v>5729</v>
      </c>
    </row>
    <row r="34" spans="1:23" ht="14.4" thickBot="1" x14ac:dyDescent="0.4">
      <c r="A34" s="211" t="s">
        <v>49</v>
      </c>
      <c r="B34" s="214" t="s">
        <v>50</v>
      </c>
      <c r="C34" s="39" t="s">
        <v>7</v>
      </c>
      <c r="D34" s="39" t="s">
        <v>8</v>
      </c>
      <c r="E34" s="40">
        <f>COUNTA(C35:C41)</f>
        <v>0</v>
      </c>
      <c r="F34" s="38" t="s">
        <v>7</v>
      </c>
      <c r="G34" s="39" t="s">
        <v>8</v>
      </c>
      <c r="H34" s="166">
        <f>COUNTA(F35:F42)</f>
        <v>0</v>
      </c>
      <c r="I34" s="38" t="s">
        <v>7</v>
      </c>
      <c r="J34" s="39" t="s">
        <v>8</v>
      </c>
      <c r="K34" s="166">
        <f>COUNTA(I35:I43)</f>
        <v>5</v>
      </c>
      <c r="L34" s="38" t="s">
        <v>7</v>
      </c>
      <c r="M34" s="39" t="s">
        <v>8</v>
      </c>
      <c r="N34" s="166">
        <f>COUNTA(L35:L43)</f>
        <v>6</v>
      </c>
      <c r="O34" s="38" t="s">
        <v>7</v>
      </c>
      <c r="P34" s="39" t="s">
        <v>8</v>
      </c>
      <c r="Q34" s="166">
        <f>COUNTA(O35:O42)</f>
        <v>0</v>
      </c>
      <c r="R34" s="38" t="s">
        <v>7</v>
      </c>
      <c r="S34" s="39" t="s">
        <v>8</v>
      </c>
      <c r="T34" s="166">
        <f>COUNTA(R35:R42)</f>
        <v>0</v>
      </c>
      <c r="U34" s="38"/>
      <c r="V34" s="39"/>
      <c r="W34" s="166">
        <f>E34+H34+K34+N34</f>
        <v>11</v>
      </c>
    </row>
    <row r="35" spans="1:23" ht="12.75" customHeight="1" x14ac:dyDescent="0.2">
      <c r="A35" s="212"/>
      <c r="B35" s="215"/>
      <c r="C35" s="7"/>
      <c r="D35" s="3"/>
      <c r="E35" s="4"/>
      <c r="F35" s="2"/>
      <c r="G35" s="25"/>
      <c r="H35" s="4"/>
      <c r="I35" s="2" t="s">
        <v>101</v>
      </c>
      <c r="J35" s="25">
        <v>1000</v>
      </c>
      <c r="K35" s="139"/>
      <c r="L35" s="3" t="s">
        <v>65</v>
      </c>
      <c r="M35" s="3">
        <v>5000</v>
      </c>
      <c r="N35" s="4"/>
      <c r="O35" s="2"/>
      <c r="P35" s="3"/>
      <c r="Q35" s="4"/>
      <c r="R35" s="2"/>
      <c r="S35" s="3"/>
      <c r="T35" s="4"/>
      <c r="U35" s="2"/>
      <c r="V35" s="3"/>
      <c r="W35" s="4"/>
    </row>
    <row r="36" spans="1:23" ht="12.75" customHeight="1" x14ac:dyDescent="0.2">
      <c r="A36" s="212"/>
      <c r="B36" s="215"/>
      <c r="C36" s="7"/>
      <c r="D36" s="26"/>
      <c r="E36" s="4"/>
      <c r="F36" s="2"/>
      <c r="G36" s="25"/>
      <c r="H36" s="4"/>
      <c r="I36" s="3" t="s">
        <v>64</v>
      </c>
      <c r="J36" s="3">
        <v>750</v>
      </c>
      <c r="K36" s="139"/>
      <c r="L36" s="2" t="s">
        <v>63</v>
      </c>
      <c r="M36" s="3">
        <v>2000</v>
      </c>
      <c r="N36" s="4"/>
      <c r="P36" s="3"/>
      <c r="Q36" s="4"/>
      <c r="S36" s="3"/>
      <c r="T36" s="4"/>
      <c r="U36" s="2"/>
      <c r="V36" s="3"/>
      <c r="W36" s="4"/>
    </row>
    <row r="37" spans="1:23" ht="12.75" customHeight="1" x14ac:dyDescent="0.2">
      <c r="A37" s="212"/>
      <c r="B37" s="215"/>
      <c r="C37" s="26"/>
      <c r="D37" s="26"/>
      <c r="E37" s="4"/>
      <c r="F37" s="2"/>
      <c r="G37" s="3"/>
      <c r="H37" s="4"/>
      <c r="I37" s="3" t="s">
        <v>78</v>
      </c>
      <c r="J37" s="25">
        <v>500</v>
      </c>
      <c r="K37" s="139"/>
      <c r="L37" s="2" t="s">
        <v>67</v>
      </c>
      <c r="M37" s="157">
        <v>2000</v>
      </c>
      <c r="N37" s="4"/>
      <c r="P37" s="157"/>
      <c r="Q37" s="4"/>
      <c r="S37" s="157"/>
      <c r="T37" s="4"/>
      <c r="U37" s="2"/>
      <c r="V37" s="3"/>
      <c r="W37" s="4"/>
    </row>
    <row r="38" spans="1:23" ht="12.75" customHeight="1" x14ac:dyDescent="0.2">
      <c r="A38" s="212"/>
      <c r="B38" s="215"/>
      <c r="C38" s="26"/>
      <c r="D38" s="26"/>
      <c r="E38" s="4"/>
      <c r="F38" s="2"/>
      <c r="G38" s="25"/>
      <c r="H38" s="4"/>
      <c r="I38" s="2" t="s">
        <v>102</v>
      </c>
      <c r="J38" s="3">
        <v>500</v>
      </c>
      <c r="K38" s="4"/>
      <c r="L38" s="2" t="s">
        <v>66</v>
      </c>
      <c r="M38" s="3">
        <v>2000</v>
      </c>
      <c r="N38" s="4"/>
      <c r="O38" s="2"/>
      <c r="P38" s="3"/>
      <c r="Q38" s="4"/>
      <c r="R38" s="2"/>
      <c r="S38" s="3"/>
      <c r="T38" s="4"/>
      <c r="U38" s="2"/>
      <c r="V38" s="3"/>
      <c r="W38" s="4"/>
    </row>
    <row r="39" spans="1:23" ht="12.75" customHeight="1" x14ac:dyDescent="0.2">
      <c r="A39" s="212"/>
      <c r="B39" s="215"/>
      <c r="C39" s="7"/>
      <c r="D39" s="3"/>
      <c r="E39" s="4"/>
      <c r="G39" s="3"/>
      <c r="H39" s="4"/>
      <c r="I39" s="2" t="s">
        <v>68</v>
      </c>
      <c r="J39" s="25">
        <v>100</v>
      </c>
      <c r="K39" s="4"/>
      <c r="L39" s="2" t="s">
        <v>103</v>
      </c>
      <c r="M39" s="3">
        <v>1000</v>
      </c>
      <c r="N39" s="4"/>
      <c r="O39" s="2"/>
      <c r="P39" s="3"/>
      <c r="Q39" s="4"/>
      <c r="R39" s="2"/>
      <c r="S39" s="3"/>
      <c r="T39" s="4"/>
      <c r="U39" s="2"/>
      <c r="V39" s="3"/>
      <c r="W39" s="4"/>
    </row>
    <row r="40" spans="1:23" ht="12.75" customHeight="1" x14ac:dyDescent="0.2">
      <c r="A40" s="212"/>
      <c r="B40" s="215"/>
      <c r="C40" s="7"/>
      <c r="D40" s="26"/>
      <c r="E40" s="4"/>
      <c r="G40" s="3"/>
      <c r="H40" s="4"/>
      <c r="K40" s="4"/>
      <c r="L40" s="2" t="s">
        <v>75</v>
      </c>
      <c r="M40" s="170" t="s">
        <v>76</v>
      </c>
      <c r="O40" s="2"/>
      <c r="P40" s="3"/>
      <c r="R40" s="2"/>
      <c r="S40" s="3"/>
      <c r="U40" s="2"/>
      <c r="V40" s="3"/>
      <c r="W40" s="4"/>
    </row>
    <row r="41" spans="1:23" ht="12.75" customHeight="1" x14ac:dyDescent="0.2">
      <c r="A41" s="212"/>
      <c r="B41" s="215"/>
      <c r="C41" s="7"/>
      <c r="D41" s="3"/>
      <c r="E41" s="4"/>
      <c r="F41" s="2"/>
      <c r="G41" s="157"/>
      <c r="H41" s="4"/>
      <c r="K41" s="4"/>
      <c r="O41" s="2"/>
      <c r="P41" s="3"/>
      <c r="R41" s="2"/>
      <c r="S41" s="3"/>
      <c r="U41" s="2"/>
      <c r="V41" s="3"/>
      <c r="W41" s="4"/>
    </row>
    <row r="42" spans="1:23" ht="13.5" customHeight="1" x14ac:dyDescent="0.2">
      <c r="A42" s="212"/>
      <c r="B42" s="215"/>
      <c r="C42" s="102" t="s">
        <v>24</v>
      </c>
      <c r="D42" s="3"/>
      <c r="E42" s="32" t="s">
        <v>13</v>
      </c>
      <c r="F42" s="2"/>
      <c r="G42" s="157"/>
      <c r="H42" s="4"/>
      <c r="I42" s="2"/>
      <c r="J42" s="3"/>
      <c r="K42" s="4"/>
      <c r="L42" s="2"/>
      <c r="M42" s="25"/>
      <c r="N42" s="32"/>
      <c r="O42" s="102"/>
      <c r="P42" s="3"/>
      <c r="Q42" s="32"/>
      <c r="R42" s="102"/>
      <c r="S42" s="3"/>
      <c r="T42" s="32"/>
      <c r="U42" s="102"/>
      <c r="V42" s="30"/>
      <c r="W42" s="32"/>
    </row>
    <row r="43" spans="1:23" ht="13.5" customHeight="1" x14ac:dyDescent="0.2">
      <c r="A43" s="212"/>
      <c r="B43" s="215"/>
      <c r="C43" s="102"/>
      <c r="D43" s="3"/>
      <c r="E43" s="32"/>
      <c r="F43" s="2"/>
      <c r="G43" s="3"/>
      <c r="H43" s="4"/>
      <c r="I43" s="2"/>
      <c r="J43" s="3"/>
      <c r="K43" s="4"/>
      <c r="L43" s="2"/>
      <c r="M43" s="25"/>
      <c r="N43" s="32"/>
      <c r="O43" s="102"/>
      <c r="P43" s="3"/>
      <c r="Q43" s="32"/>
      <c r="R43" s="102"/>
      <c r="S43" s="3"/>
      <c r="T43" s="32"/>
      <c r="U43" s="102"/>
      <c r="V43" s="30"/>
      <c r="W43" s="32"/>
    </row>
    <row r="44" spans="1:23" ht="13.5" customHeight="1" x14ac:dyDescent="0.2">
      <c r="A44" s="212"/>
      <c r="B44" s="215"/>
      <c r="C44" s="102"/>
      <c r="D44" s="3"/>
      <c r="E44" s="32"/>
      <c r="F44" s="102" t="s">
        <v>24</v>
      </c>
      <c r="G44" s="3"/>
      <c r="H44" s="4"/>
      <c r="I44" s="102" t="s">
        <v>24</v>
      </c>
      <c r="J44" s="3"/>
      <c r="K44" s="4"/>
      <c r="L44" s="102" t="s">
        <v>24</v>
      </c>
      <c r="M44" s="25"/>
      <c r="N44" s="32" t="s">
        <v>13</v>
      </c>
      <c r="O44" s="102" t="s">
        <v>24</v>
      </c>
      <c r="P44" s="3"/>
      <c r="Q44" s="32" t="s">
        <v>13</v>
      </c>
      <c r="R44" s="102" t="s">
        <v>24</v>
      </c>
      <c r="S44" s="3"/>
      <c r="T44" s="32" t="s">
        <v>13</v>
      </c>
      <c r="U44" s="102" t="s">
        <v>24</v>
      </c>
      <c r="V44" s="30"/>
      <c r="W44" s="32" t="s">
        <v>13</v>
      </c>
    </row>
    <row r="45" spans="1:23" ht="15.75" customHeight="1" x14ac:dyDescent="0.35">
      <c r="A45" s="212"/>
      <c r="B45" s="215"/>
      <c r="C45" s="103" t="s">
        <v>20</v>
      </c>
      <c r="D45" s="21"/>
      <c r="E45" s="22" t="s">
        <v>14</v>
      </c>
      <c r="F45" s="103" t="s">
        <v>20</v>
      </c>
      <c r="G45" s="3"/>
      <c r="H45" s="4"/>
      <c r="I45" s="103" t="s">
        <v>20</v>
      </c>
      <c r="J45" s="3"/>
      <c r="K45" s="4"/>
      <c r="L45" s="103" t="s">
        <v>20</v>
      </c>
      <c r="M45" s="3"/>
      <c r="N45" s="22" t="s">
        <v>14</v>
      </c>
      <c r="O45" s="103" t="s">
        <v>20</v>
      </c>
      <c r="P45" s="21"/>
      <c r="Q45" s="22" t="s">
        <v>14</v>
      </c>
      <c r="R45" s="103" t="s">
        <v>20</v>
      </c>
      <c r="S45" s="21"/>
      <c r="T45" s="22" t="s">
        <v>14</v>
      </c>
      <c r="U45" s="103" t="s">
        <v>20</v>
      </c>
      <c r="V45" s="31" t="s">
        <v>8</v>
      </c>
      <c r="W45" s="22" t="s">
        <v>14</v>
      </c>
    </row>
    <row r="46" spans="1:23" x14ac:dyDescent="0.2">
      <c r="A46" s="213"/>
      <c r="B46" s="216"/>
      <c r="C46" s="144">
        <f>'Hotlist - Completed'!G57</f>
        <v>14231</v>
      </c>
      <c r="D46" s="23">
        <f>SUM(D34:D45)</f>
        <v>0</v>
      </c>
      <c r="E46" s="28">
        <f>+D46-C46</f>
        <v>-14231</v>
      </c>
      <c r="F46" s="144">
        <f>'Hotlist - Completed'!G57</f>
        <v>14231</v>
      </c>
      <c r="G46" s="23">
        <f>SUM(G34:G45)</f>
        <v>0</v>
      </c>
      <c r="H46" s="28">
        <f>G46-F46</f>
        <v>-14231</v>
      </c>
      <c r="I46" s="37">
        <f>'Hotlist - Completed'!G57</f>
        <v>14231</v>
      </c>
      <c r="J46" s="23">
        <f>SUM(J35:J45)</f>
        <v>2850</v>
      </c>
      <c r="K46" s="28">
        <f>J46-I46</f>
        <v>-11381</v>
      </c>
      <c r="L46" s="37">
        <v>23750</v>
      </c>
      <c r="M46" s="23">
        <f>SUM(M35:M45)</f>
        <v>12000</v>
      </c>
      <c r="N46" s="28">
        <f>M46-L46</f>
        <v>-11750</v>
      </c>
      <c r="O46" s="37">
        <v>0</v>
      </c>
      <c r="P46" s="23">
        <f>SUM(P35:P45)</f>
        <v>0</v>
      </c>
      <c r="Q46" s="23">
        <f>P46-O46</f>
        <v>0</v>
      </c>
      <c r="R46" s="37">
        <v>0</v>
      </c>
      <c r="S46" s="23">
        <f>SUM(S35:S45)</f>
        <v>0</v>
      </c>
      <c r="T46" s="23">
        <f>S46-R46</f>
        <v>0</v>
      </c>
      <c r="U46" s="23">
        <f>C46+F46+I46+L46</f>
        <v>66443</v>
      </c>
      <c r="V46" s="23">
        <f>D46+G46+J46+M46</f>
        <v>14850</v>
      </c>
      <c r="W46" s="28">
        <f>+V46-U46</f>
        <v>-51593</v>
      </c>
    </row>
    <row r="47" spans="1:23" ht="16.5" customHeight="1" thickBot="1" x14ac:dyDescent="0.4">
      <c r="A47" s="211"/>
      <c r="B47" s="214" t="s">
        <v>44</v>
      </c>
      <c r="C47" s="39" t="s">
        <v>7</v>
      </c>
      <c r="D47" s="39" t="s">
        <v>8</v>
      </c>
      <c r="E47" s="40">
        <f>COUNTA(C48:C66)</f>
        <v>0</v>
      </c>
      <c r="F47" s="38" t="s">
        <v>7</v>
      </c>
      <c r="G47" s="39" t="s">
        <v>8</v>
      </c>
      <c r="H47" s="166">
        <f>COUNTA(F48:F55)</f>
        <v>0</v>
      </c>
      <c r="I47" s="38" t="s">
        <v>7</v>
      </c>
      <c r="J47" s="39" t="s">
        <v>8</v>
      </c>
      <c r="K47" s="166">
        <f>COUNTA(I48:I70)</f>
        <v>10</v>
      </c>
      <c r="L47" s="38" t="s">
        <v>7</v>
      </c>
      <c r="M47" s="39" t="s">
        <v>8</v>
      </c>
      <c r="N47" s="166">
        <f>COUNTA(L48:L70)</f>
        <v>22</v>
      </c>
      <c r="O47" s="38" t="s">
        <v>7</v>
      </c>
      <c r="P47" s="39" t="s">
        <v>8</v>
      </c>
      <c r="Q47" s="166">
        <f>COUNTA(O48:O55)</f>
        <v>0</v>
      </c>
      <c r="R47" s="38" t="s">
        <v>7</v>
      </c>
      <c r="S47" s="39" t="s">
        <v>8</v>
      </c>
      <c r="T47" s="166">
        <f>COUNTA(R48:R55)</f>
        <v>0</v>
      </c>
      <c r="U47" s="38"/>
      <c r="V47" s="39"/>
      <c r="W47" s="166">
        <f>E47+H47+K47+N47</f>
        <v>32</v>
      </c>
    </row>
    <row r="48" spans="1:23" ht="12.75" customHeight="1" x14ac:dyDescent="0.3">
      <c r="A48" s="212"/>
      <c r="B48" s="215"/>
      <c r="C48" s="2"/>
      <c r="D48" s="3"/>
      <c r="E48" s="4"/>
      <c r="F48" s="2"/>
      <c r="G48" s="183"/>
      <c r="H48" s="171"/>
      <c r="I48" s="2" t="s">
        <v>106</v>
      </c>
      <c r="J48" s="25">
        <v>2000</v>
      </c>
      <c r="K48" s="171"/>
      <c r="L48" s="8" t="s">
        <v>51</v>
      </c>
      <c r="M48" s="181">
        <v>33000</v>
      </c>
      <c r="N48" s="171"/>
      <c r="O48" s="2"/>
      <c r="P48" s="3"/>
      <c r="Q48" s="4"/>
      <c r="R48" s="2"/>
      <c r="S48" s="3"/>
      <c r="T48" s="4"/>
      <c r="U48" s="2"/>
      <c r="V48" s="3"/>
      <c r="W48" s="4"/>
    </row>
    <row r="49" spans="1:23" ht="12.75" customHeight="1" x14ac:dyDescent="0.2">
      <c r="A49" s="212"/>
      <c r="B49" s="215"/>
      <c r="C49" s="2"/>
      <c r="D49" s="25"/>
      <c r="E49" s="4"/>
      <c r="F49" s="2"/>
      <c r="G49" s="181"/>
      <c r="H49" s="4"/>
      <c r="I49" s="2" t="s">
        <v>108</v>
      </c>
      <c r="J49" s="192">
        <v>2000</v>
      </c>
      <c r="K49" s="4"/>
      <c r="L49" s="8" t="s">
        <v>169</v>
      </c>
      <c r="M49" s="181">
        <v>20000</v>
      </c>
      <c r="N49" s="4"/>
      <c r="O49" s="2"/>
      <c r="P49" s="3"/>
      <c r="Q49" s="4"/>
      <c r="R49" s="2"/>
      <c r="S49" s="3"/>
      <c r="T49" s="4"/>
      <c r="U49" s="2"/>
      <c r="V49" s="3"/>
      <c r="W49" s="4"/>
    </row>
    <row r="50" spans="1:23" ht="12.75" customHeight="1" x14ac:dyDescent="0.2">
      <c r="A50" s="212"/>
      <c r="B50" s="215"/>
      <c r="C50" s="2"/>
      <c r="D50" s="25"/>
      <c r="E50" s="4"/>
      <c r="F50" s="2"/>
      <c r="G50" s="174"/>
      <c r="H50" s="4"/>
      <c r="I50" s="2" t="s">
        <v>58</v>
      </c>
      <c r="J50" s="192">
        <v>1500</v>
      </c>
      <c r="K50" s="4"/>
      <c r="L50" s="8" t="s">
        <v>52</v>
      </c>
      <c r="M50" s="179">
        <v>5000</v>
      </c>
      <c r="N50" s="4"/>
      <c r="O50" s="2"/>
      <c r="P50" s="3"/>
      <c r="Q50" s="4"/>
      <c r="R50" s="2"/>
      <c r="S50" s="3"/>
      <c r="T50" s="4"/>
      <c r="U50" s="2"/>
      <c r="V50" s="3"/>
      <c r="W50" s="4"/>
    </row>
    <row r="51" spans="1:23" ht="12.75" customHeight="1" x14ac:dyDescent="0.2">
      <c r="A51" s="212"/>
      <c r="B51" s="215"/>
      <c r="C51" s="2"/>
      <c r="D51" s="3"/>
      <c r="E51" s="4"/>
      <c r="F51" s="2"/>
      <c r="G51" s="175"/>
      <c r="H51" s="4"/>
      <c r="I51" s="2" t="s">
        <v>107</v>
      </c>
      <c r="J51" s="192">
        <v>750</v>
      </c>
      <c r="K51" s="4"/>
      <c r="L51" s="8" t="s">
        <v>147</v>
      </c>
      <c r="M51" s="179">
        <v>4300</v>
      </c>
      <c r="N51" s="4"/>
      <c r="O51" s="2"/>
      <c r="P51" s="3"/>
      <c r="Q51" s="4"/>
      <c r="R51" s="2"/>
      <c r="S51" s="3"/>
      <c r="T51" s="4"/>
      <c r="U51" s="2"/>
      <c r="V51" s="3"/>
      <c r="W51" s="4"/>
    </row>
    <row r="52" spans="1:23" ht="12.75" customHeight="1" x14ac:dyDescent="0.2">
      <c r="A52" s="212"/>
      <c r="B52" s="215"/>
      <c r="E52" s="4"/>
      <c r="F52" s="2"/>
      <c r="G52" s="175"/>
      <c r="H52" s="4"/>
      <c r="I52" s="2" t="s">
        <v>40</v>
      </c>
      <c r="J52" s="7">
        <v>700</v>
      </c>
      <c r="K52" s="4"/>
      <c r="L52" s="8" t="s">
        <v>148</v>
      </c>
      <c r="M52" s="179">
        <v>3000</v>
      </c>
      <c r="N52" s="4"/>
      <c r="O52" s="2"/>
      <c r="P52" s="3"/>
      <c r="Q52" s="4"/>
      <c r="R52" s="2"/>
      <c r="S52" s="3"/>
      <c r="T52" s="4"/>
      <c r="U52" s="2"/>
      <c r="V52" s="3"/>
      <c r="W52" s="4"/>
    </row>
    <row r="53" spans="1:23" ht="12.75" customHeight="1" x14ac:dyDescent="0.2">
      <c r="A53" s="212"/>
      <c r="B53" s="215"/>
      <c r="E53" s="4"/>
      <c r="F53" s="2"/>
      <c r="G53" s="175"/>
      <c r="H53" s="4"/>
      <c r="I53" s="2" t="s">
        <v>170</v>
      </c>
      <c r="J53" s="192">
        <v>700</v>
      </c>
      <c r="K53" s="4"/>
      <c r="L53" s="8" t="s">
        <v>149</v>
      </c>
      <c r="M53" s="179">
        <v>3000</v>
      </c>
      <c r="N53" s="4"/>
      <c r="O53" s="2"/>
      <c r="P53" s="25"/>
      <c r="Q53" s="4"/>
      <c r="R53" s="2"/>
      <c r="S53" s="25"/>
      <c r="T53" s="4"/>
      <c r="U53" s="2"/>
      <c r="V53" s="3"/>
      <c r="W53" s="4"/>
    </row>
    <row r="54" spans="1:23" ht="12.75" customHeight="1" x14ac:dyDescent="0.2">
      <c r="A54" s="212"/>
      <c r="B54" s="215"/>
      <c r="E54" s="4"/>
      <c r="F54" s="176"/>
      <c r="G54" s="175"/>
      <c r="H54" s="4"/>
      <c r="I54" s="8" t="s">
        <v>74</v>
      </c>
      <c r="J54" s="7">
        <v>500</v>
      </c>
      <c r="K54" s="4"/>
      <c r="L54" s="8" t="s">
        <v>150</v>
      </c>
      <c r="M54" s="181">
        <v>2500</v>
      </c>
      <c r="N54" s="4"/>
      <c r="O54" s="2"/>
      <c r="P54" s="25"/>
      <c r="Q54" s="4"/>
      <c r="R54" s="2"/>
      <c r="S54" s="25"/>
      <c r="T54" s="4"/>
      <c r="U54" s="2"/>
      <c r="V54" s="3"/>
      <c r="W54" s="4"/>
    </row>
    <row r="55" spans="1:23" ht="12.75" customHeight="1" x14ac:dyDescent="0.2">
      <c r="A55" s="212"/>
      <c r="B55" s="215"/>
      <c r="E55" s="4"/>
      <c r="H55" s="4"/>
      <c r="I55" s="2" t="s">
        <v>119</v>
      </c>
      <c r="J55" s="25">
        <v>500</v>
      </c>
      <c r="K55" s="4"/>
      <c r="L55" s="8" t="s">
        <v>172</v>
      </c>
      <c r="M55" s="179">
        <v>2300</v>
      </c>
      <c r="N55" s="4"/>
      <c r="O55" s="2"/>
      <c r="P55" s="25"/>
      <c r="Q55" s="4"/>
      <c r="R55" s="2"/>
      <c r="S55" s="25"/>
      <c r="T55" s="4"/>
      <c r="U55" s="2"/>
      <c r="V55" s="3"/>
      <c r="W55" s="4"/>
    </row>
    <row r="56" spans="1:23" ht="12.75" customHeight="1" x14ac:dyDescent="0.2">
      <c r="A56" s="212"/>
      <c r="B56" s="215"/>
      <c r="E56" s="4"/>
      <c r="F56" s="182"/>
      <c r="G56" s="183"/>
      <c r="H56" s="4"/>
      <c r="I56" s="8" t="s">
        <v>73</v>
      </c>
      <c r="J56" s="192">
        <v>200</v>
      </c>
      <c r="K56" s="4"/>
      <c r="L56" s="8" t="s">
        <v>151</v>
      </c>
      <c r="M56" s="179">
        <v>2200</v>
      </c>
      <c r="N56" s="4"/>
      <c r="O56" s="2"/>
      <c r="P56" s="25"/>
      <c r="Q56" s="4"/>
      <c r="R56" s="2"/>
      <c r="S56" s="25"/>
      <c r="T56" s="4"/>
      <c r="U56" s="2"/>
      <c r="V56" s="3"/>
      <c r="W56" s="4"/>
    </row>
    <row r="57" spans="1:23" ht="12.75" customHeight="1" x14ac:dyDescent="0.2">
      <c r="A57" s="212"/>
      <c r="B57" s="215"/>
      <c r="E57" s="4"/>
      <c r="F57" s="182"/>
      <c r="G57" s="183"/>
      <c r="H57" s="4"/>
      <c r="I57" s="8" t="s">
        <v>171</v>
      </c>
      <c r="J57" s="192">
        <v>150</v>
      </c>
      <c r="K57" s="4"/>
      <c r="L57" s="8" t="s">
        <v>152</v>
      </c>
      <c r="M57" s="179">
        <v>1700</v>
      </c>
      <c r="N57" s="4"/>
      <c r="O57" s="2"/>
      <c r="P57" s="25"/>
      <c r="Q57" s="4"/>
      <c r="R57" s="2"/>
      <c r="S57" s="25"/>
      <c r="T57" s="4"/>
      <c r="U57" s="2"/>
      <c r="V57" s="3"/>
      <c r="W57" s="4"/>
    </row>
    <row r="58" spans="1:23" ht="12.75" customHeight="1" x14ac:dyDescent="0.2">
      <c r="A58" s="212"/>
      <c r="B58" s="215"/>
      <c r="E58" s="4"/>
      <c r="H58" s="4"/>
      <c r="I58" s="2"/>
      <c r="J58" s="25"/>
      <c r="K58" s="4"/>
      <c r="L58" s="8" t="s">
        <v>153</v>
      </c>
      <c r="M58" s="179">
        <v>1700</v>
      </c>
      <c r="N58" s="4"/>
      <c r="O58" s="2"/>
      <c r="P58" s="25"/>
      <c r="Q58" s="4"/>
      <c r="R58" s="2"/>
      <c r="S58" s="25"/>
      <c r="T58" s="4"/>
      <c r="U58" s="2"/>
      <c r="V58" s="3"/>
      <c r="W58" s="4"/>
    </row>
    <row r="59" spans="1:23" ht="12.75" customHeight="1" x14ac:dyDescent="0.2">
      <c r="A59" s="212"/>
      <c r="B59" s="215"/>
      <c r="E59" s="4"/>
      <c r="F59" s="169"/>
      <c r="G59" s="184"/>
      <c r="H59" s="4"/>
      <c r="I59" s="2"/>
      <c r="J59" s="192"/>
      <c r="K59" s="4"/>
      <c r="L59" s="8" t="s">
        <v>154</v>
      </c>
      <c r="M59" s="181">
        <v>1500</v>
      </c>
      <c r="N59" s="4"/>
      <c r="O59" s="2"/>
      <c r="P59" s="25"/>
      <c r="Q59" s="4"/>
      <c r="R59" s="2"/>
      <c r="S59" s="25"/>
      <c r="T59" s="4"/>
      <c r="U59" s="2"/>
      <c r="V59" s="3"/>
      <c r="W59" s="4"/>
    </row>
    <row r="60" spans="1:23" ht="12.75" customHeight="1" x14ac:dyDescent="0.2">
      <c r="A60" s="212"/>
      <c r="B60" s="215"/>
      <c r="E60" s="4"/>
      <c r="F60" s="169"/>
      <c r="G60" s="184"/>
      <c r="H60" s="4"/>
      <c r="I60" s="8"/>
      <c r="J60" s="192"/>
      <c r="K60" s="4"/>
      <c r="L60" s="8" t="s">
        <v>155</v>
      </c>
      <c r="M60" s="179">
        <v>1300</v>
      </c>
      <c r="N60" s="4"/>
      <c r="O60" s="2"/>
      <c r="P60" s="25"/>
      <c r="Q60" s="4"/>
      <c r="R60" s="2"/>
      <c r="S60" s="25"/>
      <c r="T60" s="4"/>
      <c r="U60" s="2"/>
      <c r="V60" s="3"/>
      <c r="W60" s="4"/>
    </row>
    <row r="61" spans="1:23" ht="12.75" customHeight="1" x14ac:dyDescent="0.2">
      <c r="A61" s="212"/>
      <c r="B61" s="215"/>
      <c r="E61" s="4"/>
      <c r="F61" s="169"/>
      <c r="G61" s="184"/>
      <c r="H61" s="4"/>
      <c r="I61" s="8"/>
      <c r="J61" s="192"/>
      <c r="K61" s="4"/>
      <c r="L61" s="8" t="s">
        <v>53</v>
      </c>
      <c r="M61" s="181">
        <v>1000</v>
      </c>
      <c r="N61" s="4"/>
      <c r="O61" s="2"/>
      <c r="P61" s="25"/>
      <c r="Q61" s="4"/>
      <c r="R61" s="2"/>
      <c r="S61" s="25"/>
      <c r="T61" s="4"/>
      <c r="U61" s="2"/>
      <c r="V61" s="3"/>
      <c r="W61" s="4"/>
    </row>
    <row r="62" spans="1:23" ht="12.75" customHeight="1" x14ac:dyDescent="0.2">
      <c r="A62" s="212"/>
      <c r="B62" s="215"/>
      <c r="E62" s="4"/>
      <c r="F62" s="169"/>
      <c r="G62" s="184"/>
      <c r="H62" s="4"/>
      <c r="I62" s="8"/>
      <c r="J62" s="192"/>
      <c r="K62" s="4"/>
      <c r="L62" s="8" t="s">
        <v>156</v>
      </c>
      <c r="M62" s="179">
        <v>860</v>
      </c>
      <c r="N62" s="4"/>
      <c r="O62" s="2"/>
      <c r="P62" s="25"/>
      <c r="Q62" s="4"/>
      <c r="R62" s="2"/>
      <c r="S62" s="25"/>
      <c r="T62" s="4"/>
      <c r="U62" s="2"/>
      <c r="V62" s="3"/>
      <c r="W62" s="4"/>
    </row>
    <row r="63" spans="1:23" ht="12.75" customHeight="1" x14ac:dyDescent="0.2">
      <c r="A63" s="212"/>
      <c r="B63" s="215"/>
      <c r="E63" s="4"/>
      <c r="F63" s="169"/>
      <c r="G63" s="184"/>
      <c r="H63" s="4"/>
      <c r="I63" s="2"/>
      <c r="J63" s="25"/>
      <c r="K63" s="4"/>
      <c r="L63" s="8" t="s">
        <v>157</v>
      </c>
      <c r="M63" s="179">
        <v>800</v>
      </c>
      <c r="N63" s="4"/>
      <c r="O63" s="2"/>
      <c r="P63" s="25"/>
      <c r="Q63" s="4"/>
      <c r="R63" s="2"/>
      <c r="S63" s="25"/>
      <c r="T63" s="4"/>
      <c r="U63" s="2"/>
      <c r="V63" s="3"/>
      <c r="W63" s="4"/>
    </row>
    <row r="64" spans="1:23" ht="12.75" customHeight="1" x14ac:dyDescent="0.2">
      <c r="A64" s="212"/>
      <c r="B64" s="215"/>
      <c r="E64" s="4"/>
      <c r="F64" s="169"/>
      <c r="H64" s="4"/>
      <c r="I64" s="2"/>
      <c r="J64" s="25"/>
      <c r="K64" s="4"/>
      <c r="L64" s="2" t="s">
        <v>111</v>
      </c>
      <c r="M64" s="179">
        <v>730</v>
      </c>
      <c r="N64" s="4"/>
      <c r="O64" s="2"/>
      <c r="P64" s="25"/>
      <c r="Q64" s="4"/>
      <c r="R64" s="2"/>
      <c r="S64" s="25"/>
      <c r="T64" s="4"/>
      <c r="U64" s="2"/>
      <c r="V64" s="3"/>
      <c r="W64" s="4"/>
    </row>
    <row r="65" spans="1:23" ht="12.75" customHeight="1" x14ac:dyDescent="0.2">
      <c r="A65" s="212"/>
      <c r="B65" s="215"/>
      <c r="E65" s="4"/>
      <c r="F65" s="169"/>
      <c r="H65" s="4"/>
      <c r="I65" s="2"/>
      <c r="J65" s="25"/>
      <c r="K65" s="4"/>
      <c r="L65" s="8" t="s">
        <v>109</v>
      </c>
      <c r="M65" s="183">
        <v>700</v>
      </c>
      <c r="N65" s="4"/>
      <c r="O65" s="2"/>
      <c r="P65" s="25"/>
      <c r="Q65" s="4"/>
      <c r="R65" s="2"/>
      <c r="S65" s="25"/>
      <c r="T65" s="4"/>
      <c r="U65" s="2"/>
      <c r="V65" s="3"/>
      <c r="W65" s="4"/>
    </row>
    <row r="66" spans="1:23" ht="12.75" customHeight="1" x14ac:dyDescent="0.2">
      <c r="A66" s="212"/>
      <c r="B66" s="215"/>
      <c r="C66" s="2"/>
      <c r="D66" s="25"/>
      <c r="E66" s="4"/>
      <c r="F66" s="169"/>
      <c r="H66" s="4"/>
      <c r="I66" s="2"/>
      <c r="J66" s="25"/>
      <c r="K66" s="4"/>
      <c r="L66" s="8" t="s">
        <v>110</v>
      </c>
      <c r="M66" s="179">
        <v>700</v>
      </c>
      <c r="N66" s="4"/>
      <c r="O66" s="2"/>
      <c r="P66" s="25"/>
      <c r="Q66" s="4"/>
      <c r="R66" s="2"/>
      <c r="S66" s="25"/>
      <c r="T66" s="4"/>
      <c r="U66" s="2"/>
      <c r="V66" s="3"/>
      <c r="W66" s="4"/>
    </row>
    <row r="67" spans="1:23" ht="12.75" customHeight="1" x14ac:dyDescent="0.2">
      <c r="A67" s="212"/>
      <c r="B67" s="215"/>
      <c r="C67" s="3"/>
      <c r="D67" s="25"/>
      <c r="E67" s="4"/>
      <c r="F67" s="81"/>
      <c r="H67" s="4"/>
      <c r="I67" s="3"/>
      <c r="J67" s="25"/>
      <c r="K67" s="4"/>
      <c r="L67" s="8" t="s">
        <v>158</v>
      </c>
      <c r="M67" s="179">
        <v>650</v>
      </c>
      <c r="N67" s="4"/>
      <c r="O67" s="3"/>
      <c r="P67" s="25"/>
      <c r="Q67" s="4"/>
      <c r="R67" s="3"/>
      <c r="S67" s="25"/>
      <c r="T67" s="4"/>
      <c r="U67" s="2"/>
      <c r="V67" s="3"/>
      <c r="W67" s="4"/>
    </row>
    <row r="68" spans="1:23" ht="12.75" customHeight="1" x14ac:dyDescent="0.2">
      <c r="A68" s="212"/>
      <c r="B68" s="215"/>
      <c r="C68" s="3"/>
      <c r="D68" s="25"/>
      <c r="E68" s="4"/>
      <c r="F68" s="81"/>
      <c r="H68" s="4"/>
      <c r="I68" s="3"/>
      <c r="J68" s="25"/>
      <c r="K68" s="4"/>
      <c r="L68" s="8" t="s">
        <v>159</v>
      </c>
      <c r="M68" s="179">
        <v>490</v>
      </c>
      <c r="N68" s="4"/>
      <c r="O68" s="3"/>
      <c r="P68" s="25"/>
      <c r="Q68" s="4"/>
      <c r="R68" s="3"/>
      <c r="S68" s="25"/>
      <c r="T68" s="4"/>
      <c r="U68" s="2"/>
      <c r="V68" s="3"/>
      <c r="W68" s="4"/>
    </row>
    <row r="69" spans="1:23" ht="12.75" customHeight="1" x14ac:dyDescent="0.2">
      <c r="A69" s="212"/>
      <c r="B69" s="215"/>
      <c r="C69" s="3"/>
      <c r="D69" s="25"/>
      <c r="E69" s="4"/>
      <c r="F69" s="81"/>
      <c r="H69" s="4"/>
      <c r="I69" s="3"/>
      <c r="J69" s="25"/>
      <c r="K69" s="4"/>
      <c r="L69" s="8" t="s">
        <v>112</v>
      </c>
      <c r="M69" s="179">
        <v>300</v>
      </c>
      <c r="N69" s="4"/>
      <c r="O69" s="3"/>
      <c r="P69" s="25"/>
      <c r="Q69" s="4"/>
      <c r="R69" s="3"/>
      <c r="S69" s="25"/>
      <c r="T69" s="4"/>
      <c r="U69" s="2"/>
      <c r="V69" s="3"/>
      <c r="W69" s="4"/>
    </row>
    <row r="70" spans="1:23" ht="12.75" customHeight="1" x14ac:dyDescent="0.2">
      <c r="A70" s="212"/>
      <c r="B70" s="215"/>
      <c r="C70" s="3"/>
      <c r="D70" s="25"/>
      <c r="E70" s="4"/>
      <c r="F70" s="81"/>
      <c r="H70" s="4"/>
      <c r="I70" s="3"/>
      <c r="J70" s="25"/>
      <c r="K70" s="4"/>
      <c r="L70" s="7"/>
      <c r="M70" s="179"/>
      <c r="N70" s="4"/>
      <c r="O70" s="3"/>
      <c r="P70" s="25"/>
      <c r="Q70" s="4"/>
      <c r="R70" s="3"/>
      <c r="S70" s="25"/>
      <c r="T70" s="4"/>
      <c r="U70" s="2"/>
      <c r="V70" s="3"/>
      <c r="W70" s="4"/>
    </row>
    <row r="71" spans="1:23" ht="15" customHeight="1" x14ac:dyDescent="0.2">
      <c r="A71" s="212"/>
      <c r="B71" s="215"/>
      <c r="C71" s="145" t="s">
        <v>24</v>
      </c>
      <c r="D71" s="25"/>
      <c r="E71" s="32" t="s">
        <v>13</v>
      </c>
      <c r="F71" s="145" t="s">
        <v>24</v>
      </c>
      <c r="H71" s="32" t="s">
        <v>13</v>
      </c>
      <c r="I71" s="145" t="s">
        <v>24</v>
      </c>
      <c r="J71" s="3"/>
      <c r="K71" s="32" t="s">
        <v>13</v>
      </c>
      <c r="L71" s="145" t="s">
        <v>24</v>
      </c>
      <c r="M71" s="3"/>
      <c r="N71" s="32" t="s">
        <v>13</v>
      </c>
      <c r="O71" s="145" t="s">
        <v>24</v>
      </c>
      <c r="P71" s="3"/>
      <c r="Q71" s="32" t="s">
        <v>13</v>
      </c>
      <c r="R71" s="145" t="s">
        <v>24</v>
      </c>
      <c r="S71" s="3"/>
      <c r="T71" s="32" t="s">
        <v>13</v>
      </c>
      <c r="U71" s="102" t="s">
        <v>24</v>
      </c>
      <c r="V71" s="30"/>
      <c r="W71" s="32" t="s">
        <v>13</v>
      </c>
    </row>
    <row r="72" spans="1:23" ht="12.75" customHeight="1" x14ac:dyDescent="0.35">
      <c r="A72" s="212"/>
      <c r="B72" s="215"/>
      <c r="C72" s="143" t="s">
        <v>20</v>
      </c>
      <c r="D72" s="21"/>
      <c r="E72" s="22" t="s">
        <v>14</v>
      </c>
      <c r="F72" s="143" t="s">
        <v>20</v>
      </c>
      <c r="G72" s="21"/>
      <c r="H72" s="22" t="s">
        <v>14</v>
      </c>
      <c r="I72" s="143" t="s">
        <v>20</v>
      </c>
      <c r="J72" s="21"/>
      <c r="K72" s="22" t="s">
        <v>14</v>
      </c>
      <c r="L72" s="143" t="s">
        <v>20</v>
      </c>
      <c r="M72" s="21"/>
      <c r="N72" s="22" t="s">
        <v>14</v>
      </c>
      <c r="O72" s="143" t="s">
        <v>20</v>
      </c>
      <c r="P72" s="21"/>
      <c r="Q72" s="22" t="s">
        <v>14</v>
      </c>
      <c r="R72" s="143" t="s">
        <v>20</v>
      </c>
      <c r="S72" s="21"/>
      <c r="T72" s="22" t="s">
        <v>14</v>
      </c>
      <c r="U72" s="103" t="s">
        <v>20</v>
      </c>
      <c r="V72" s="31" t="s">
        <v>8</v>
      </c>
      <c r="W72" s="22" t="s">
        <v>14</v>
      </c>
    </row>
    <row r="73" spans="1:23" x14ac:dyDescent="0.2">
      <c r="A73" s="213"/>
      <c r="B73" s="216"/>
      <c r="C73" s="144">
        <f>'Hotlist - Completed'!G72</f>
        <v>39524</v>
      </c>
      <c r="D73" s="23">
        <f>SUM(D48:D72)</f>
        <v>0</v>
      </c>
      <c r="E73" s="28">
        <f>+D73-C73</f>
        <v>-39524</v>
      </c>
      <c r="F73" s="144">
        <f>'Hotlist - Completed'!G72</f>
        <v>39524</v>
      </c>
      <c r="G73" s="23">
        <f>SUM(G48:G72)</f>
        <v>0</v>
      </c>
      <c r="H73" s="28">
        <f>G73-F73</f>
        <v>-39524</v>
      </c>
      <c r="I73" s="28">
        <f>'Hotlist - Completed'!G72</f>
        <v>39524</v>
      </c>
      <c r="J73" s="23">
        <f>SUM(J48:J72)</f>
        <v>9000</v>
      </c>
      <c r="K73" s="28">
        <f>J73-I73</f>
        <v>-30524</v>
      </c>
      <c r="L73" s="37">
        <v>40625</v>
      </c>
      <c r="M73" s="23">
        <f>SUM(M48:M72)</f>
        <v>87730</v>
      </c>
      <c r="N73" s="28">
        <f>M73-L73</f>
        <v>47105</v>
      </c>
      <c r="O73" s="37">
        <v>0</v>
      </c>
      <c r="P73" s="23">
        <f>SUM(P48:P72)</f>
        <v>0</v>
      </c>
      <c r="Q73" s="28">
        <f>P73-O73</f>
        <v>0</v>
      </c>
      <c r="R73" s="37">
        <v>0</v>
      </c>
      <c r="S73" s="23">
        <f>SUM(S48:S72)</f>
        <v>0</v>
      </c>
      <c r="T73" s="28">
        <f>S73-R73</f>
        <v>0</v>
      </c>
      <c r="U73" s="23">
        <f>C73+F73+I73+L73</f>
        <v>159197</v>
      </c>
      <c r="V73" s="23">
        <f>D73+G73+J73+M73</f>
        <v>96730</v>
      </c>
      <c r="W73" s="23">
        <f>+V73-U73</f>
        <v>-62467</v>
      </c>
    </row>
    <row r="74" spans="1:23" s="11" customFormat="1" ht="14.4" thickBot="1" x14ac:dyDescent="0.4">
      <c r="A74" s="217"/>
      <c r="B74" s="214" t="s">
        <v>144</v>
      </c>
      <c r="C74" s="39" t="s">
        <v>7</v>
      </c>
      <c r="D74" s="39" t="s">
        <v>8</v>
      </c>
      <c r="E74" s="40">
        <f>COUNTA(C75:C89)</f>
        <v>0</v>
      </c>
      <c r="F74" s="38" t="s">
        <v>7</v>
      </c>
      <c r="G74" s="39" t="s">
        <v>8</v>
      </c>
      <c r="H74" s="166">
        <f>COUNTA(F75:F89)</f>
        <v>0</v>
      </c>
      <c r="I74" s="38" t="s">
        <v>7</v>
      </c>
      <c r="J74" s="39" t="s">
        <v>8</v>
      </c>
      <c r="K74" s="166">
        <f>COUNTA(I75:I89)</f>
        <v>9</v>
      </c>
      <c r="L74" s="38" t="s">
        <v>7</v>
      </c>
      <c r="M74" s="39" t="s">
        <v>8</v>
      </c>
      <c r="N74" s="166">
        <f>COUNTA(L75:L89)</f>
        <v>10</v>
      </c>
      <c r="O74" s="38" t="s">
        <v>7</v>
      </c>
      <c r="P74" s="39" t="s">
        <v>8</v>
      </c>
      <c r="Q74" s="166">
        <f>COUNTA(O75:O89)</f>
        <v>0</v>
      </c>
      <c r="R74" s="38" t="s">
        <v>7</v>
      </c>
      <c r="S74" s="39" t="s">
        <v>8</v>
      </c>
      <c r="T74" s="166">
        <f>COUNTA(R75:R89)</f>
        <v>0</v>
      </c>
      <c r="U74" s="38"/>
      <c r="V74" s="39"/>
      <c r="W74" s="166">
        <f>E74+H74+K74+N74</f>
        <v>19</v>
      </c>
    </row>
    <row r="75" spans="1:23" s="11" customFormat="1" ht="13.5" customHeight="1" x14ac:dyDescent="0.2">
      <c r="A75" s="218"/>
      <c r="B75" s="215"/>
      <c r="C75" s="7"/>
      <c r="D75" s="7"/>
      <c r="E75" s="9"/>
      <c r="F75" s="3"/>
      <c r="G75" s="3"/>
      <c r="H75" s="4"/>
      <c r="I75" s="3" t="s">
        <v>125</v>
      </c>
      <c r="J75" s="3">
        <v>1500</v>
      </c>
      <c r="K75" s="165"/>
      <c r="L75" s="2" t="s">
        <v>84</v>
      </c>
      <c r="M75" s="3">
        <v>3000</v>
      </c>
      <c r="N75" s="4"/>
      <c r="O75" s="2"/>
      <c r="P75" s="3"/>
      <c r="Q75" s="1"/>
      <c r="R75" s="2"/>
      <c r="S75" s="3"/>
      <c r="T75" s="1"/>
      <c r="U75" s="2"/>
      <c r="V75" s="3"/>
      <c r="W75" s="4"/>
    </row>
    <row r="76" spans="1:23" s="11" customFormat="1" ht="13.5" customHeight="1" x14ac:dyDescent="0.2">
      <c r="A76" s="218"/>
      <c r="B76" s="215"/>
      <c r="C76" s="7"/>
      <c r="D76" s="3"/>
      <c r="E76" s="9"/>
      <c r="F76" s="3"/>
      <c r="G76" s="3"/>
      <c r="H76" s="4"/>
      <c r="I76" s="204" t="s">
        <v>77</v>
      </c>
      <c r="J76" s="3">
        <v>1000</v>
      </c>
      <c r="K76" s="165"/>
      <c r="L76" s="2" t="s">
        <v>83</v>
      </c>
      <c r="M76" s="3">
        <v>2500</v>
      </c>
      <c r="N76" s="4"/>
      <c r="O76" s="2"/>
      <c r="P76" s="3"/>
      <c r="Q76" s="1"/>
      <c r="R76" s="2"/>
      <c r="S76" s="3"/>
      <c r="T76" s="1"/>
      <c r="U76" s="2"/>
      <c r="V76" s="3"/>
      <c r="W76" s="4"/>
    </row>
    <row r="77" spans="1:23" s="11" customFormat="1" ht="13.5" customHeight="1" x14ac:dyDescent="0.2">
      <c r="A77" s="218"/>
      <c r="B77" s="215"/>
      <c r="C77" s="7"/>
      <c r="D77" s="7"/>
      <c r="E77" s="9"/>
      <c r="F77" s="3"/>
      <c r="G77" s="3"/>
      <c r="H77" s="4"/>
      <c r="I77" s="205" t="s">
        <v>139</v>
      </c>
      <c r="J77" s="3">
        <v>1000</v>
      </c>
      <c r="K77" s="4"/>
      <c r="L77" s="3" t="s">
        <v>145</v>
      </c>
      <c r="M77" s="3">
        <v>1500</v>
      </c>
      <c r="N77" s="4"/>
      <c r="O77" s="2"/>
      <c r="P77" s="3"/>
      <c r="Q77" s="1"/>
      <c r="R77" s="2"/>
      <c r="S77" s="3"/>
      <c r="T77" s="1"/>
      <c r="U77" s="2"/>
      <c r="V77" s="3"/>
      <c r="W77" s="4"/>
    </row>
    <row r="78" spans="1:23" s="11" customFormat="1" ht="13.5" customHeight="1" x14ac:dyDescent="0.2">
      <c r="A78" s="218"/>
      <c r="B78" s="215"/>
      <c r="C78" s="7"/>
      <c r="D78" s="7"/>
      <c r="E78" s="9"/>
      <c r="F78" s="3"/>
      <c r="G78" s="3"/>
      <c r="H78" s="4"/>
      <c r="I78" s="206" t="s">
        <v>104</v>
      </c>
      <c r="J78" s="3">
        <v>500</v>
      </c>
      <c r="K78" s="4"/>
      <c r="L78" s="2" t="s">
        <v>175</v>
      </c>
      <c r="M78" s="3">
        <v>1000</v>
      </c>
      <c r="N78" s="4"/>
      <c r="O78" s="2"/>
      <c r="P78" s="3"/>
      <c r="Q78" s="1"/>
      <c r="R78" s="2"/>
      <c r="S78" s="3"/>
      <c r="T78" s="1"/>
      <c r="U78" s="2"/>
      <c r="V78" s="3"/>
      <c r="W78" s="4"/>
    </row>
    <row r="79" spans="1:23" s="11" customFormat="1" ht="13.5" customHeight="1" x14ac:dyDescent="0.2">
      <c r="A79" s="218"/>
      <c r="B79" s="215"/>
      <c r="C79" s="7"/>
      <c r="D79" s="7"/>
      <c r="E79" s="9"/>
      <c r="F79" s="3"/>
      <c r="G79" s="3"/>
      <c r="H79" s="4"/>
      <c r="I79" s="3" t="s">
        <v>124</v>
      </c>
      <c r="J79" s="3">
        <v>500</v>
      </c>
      <c r="K79" s="4"/>
      <c r="L79" s="3" t="s">
        <v>94</v>
      </c>
      <c r="M79" s="3">
        <v>1000</v>
      </c>
      <c r="N79" s="4"/>
      <c r="O79" s="2"/>
      <c r="P79" s="3"/>
      <c r="Q79" s="1"/>
      <c r="R79" s="2"/>
      <c r="S79" s="3"/>
      <c r="T79" s="1"/>
      <c r="U79" s="2"/>
      <c r="V79" s="3"/>
      <c r="W79" s="4"/>
    </row>
    <row r="80" spans="1:23" s="11" customFormat="1" ht="13.5" customHeight="1" x14ac:dyDescent="0.2">
      <c r="A80" s="218"/>
      <c r="B80" s="215"/>
      <c r="C80" s="7"/>
      <c r="D80" s="7"/>
      <c r="E80" s="9"/>
      <c r="F80" s="3"/>
      <c r="G80" s="3"/>
      <c r="H80" s="4"/>
      <c r="I80" s="204" t="s">
        <v>86</v>
      </c>
      <c r="J80" s="3">
        <v>194</v>
      </c>
      <c r="K80" s="4"/>
      <c r="L80" s="3" t="s">
        <v>105</v>
      </c>
      <c r="M80" s="3">
        <v>500</v>
      </c>
      <c r="N80" s="4"/>
      <c r="O80" s="2"/>
      <c r="P80" s="3"/>
      <c r="Q80" s="1"/>
      <c r="R80" s="2"/>
      <c r="S80" s="3"/>
      <c r="T80" s="1"/>
      <c r="U80" s="2"/>
      <c r="V80" s="3"/>
      <c r="W80" s="4"/>
    </row>
    <row r="81" spans="1:23" s="11" customFormat="1" ht="13.5" customHeight="1" x14ac:dyDescent="0.2">
      <c r="A81" s="218"/>
      <c r="B81" s="215"/>
      <c r="C81" s="7"/>
      <c r="D81" s="7"/>
      <c r="E81" s="9"/>
      <c r="F81" s="3"/>
      <c r="G81" s="3"/>
      <c r="H81" s="4"/>
      <c r="I81" s="2" t="s">
        <v>85</v>
      </c>
      <c r="J81" s="3">
        <v>75</v>
      </c>
      <c r="K81" s="4"/>
      <c r="L81" s="3" t="s">
        <v>88</v>
      </c>
      <c r="M81" s="3">
        <v>500</v>
      </c>
      <c r="N81" s="4"/>
      <c r="O81" s="2"/>
      <c r="P81" s="3"/>
      <c r="Q81" s="1"/>
      <c r="R81" s="2"/>
      <c r="S81" s="3"/>
      <c r="T81" s="1"/>
      <c r="U81" s="2"/>
      <c r="V81" s="3"/>
      <c r="W81" s="4"/>
    </row>
    <row r="82" spans="1:23" s="11" customFormat="1" ht="13.5" customHeight="1" x14ac:dyDescent="0.2">
      <c r="A82" s="218"/>
      <c r="B82" s="215"/>
      <c r="C82" s="7"/>
      <c r="D82" s="7"/>
      <c r="E82" s="9"/>
      <c r="F82" s="3"/>
      <c r="G82" s="3"/>
      <c r="H82" s="4"/>
      <c r="I82" s="209" t="s">
        <v>113</v>
      </c>
      <c r="J82" s="3">
        <v>40</v>
      </c>
      <c r="K82" s="4"/>
      <c r="L82" s="2" t="s">
        <v>86</v>
      </c>
      <c r="M82" s="3">
        <v>194</v>
      </c>
      <c r="N82" s="4"/>
      <c r="O82" s="2"/>
      <c r="P82" s="3"/>
      <c r="Q82" s="1"/>
      <c r="R82" s="2"/>
      <c r="S82" s="3"/>
      <c r="T82" s="1"/>
      <c r="U82" s="2"/>
      <c r="V82" s="3"/>
      <c r="W82" s="4"/>
    </row>
    <row r="83" spans="1:23" s="11" customFormat="1" ht="13.5" customHeight="1" x14ac:dyDescent="0.2">
      <c r="A83" s="218"/>
      <c r="B83" s="215"/>
      <c r="C83" s="7"/>
      <c r="D83" s="7"/>
      <c r="E83" s="9"/>
      <c r="F83" s="3"/>
      <c r="G83" s="3"/>
      <c r="H83" s="4"/>
      <c r="I83" s="208" t="s">
        <v>140</v>
      </c>
      <c r="J83" s="3">
        <v>20</v>
      </c>
      <c r="K83" s="4"/>
      <c r="L83" s="2" t="s">
        <v>87</v>
      </c>
      <c r="M83" s="3">
        <v>100</v>
      </c>
      <c r="N83" s="4"/>
      <c r="O83" s="2"/>
      <c r="P83" s="3"/>
      <c r="Q83" s="1"/>
      <c r="R83" s="2"/>
      <c r="S83" s="3"/>
      <c r="T83" s="1"/>
      <c r="U83" s="2"/>
      <c r="V83" s="3"/>
      <c r="W83" s="4"/>
    </row>
    <row r="84" spans="1:23" s="11" customFormat="1" ht="13.5" customHeight="1" x14ac:dyDescent="0.2">
      <c r="A84" s="218"/>
      <c r="B84" s="215"/>
      <c r="C84" s="7"/>
      <c r="D84" s="7"/>
      <c r="E84" s="9"/>
      <c r="F84" s="3"/>
      <c r="G84" s="3"/>
      <c r="H84" s="4"/>
      <c r="I84" s="207"/>
      <c r="J84" s="3"/>
      <c r="K84" s="4"/>
      <c r="L84" s="2" t="s">
        <v>141</v>
      </c>
      <c r="M84" s="3">
        <v>10</v>
      </c>
      <c r="N84" s="4"/>
      <c r="O84" s="2"/>
      <c r="P84" s="3"/>
      <c r="Q84" s="1"/>
      <c r="R84" s="2"/>
      <c r="S84" s="3"/>
      <c r="T84" s="1"/>
      <c r="U84" s="2"/>
      <c r="V84" s="3"/>
      <c r="W84" s="4"/>
    </row>
    <row r="85" spans="1:23" s="11" customFormat="1" ht="13.5" customHeight="1" x14ac:dyDescent="0.2">
      <c r="A85" s="218"/>
      <c r="B85" s="215"/>
      <c r="C85" s="7"/>
      <c r="D85" s="7"/>
      <c r="E85" s="9"/>
      <c r="F85" s="3"/>
      <c r="G85" s="3"/>
      <c r="H85" s="4"/>
      <c r="I85" s="2"/>
      <c r="J85" s="3"/>
      <c r="K85" s="165"/>
      <c r="L85" s="3"/>
      <c r="M85" s="3"/>
      <c r="N85" s="4"/>
      <c r="O85" s="2"/>
      <c r="P85" s="3"/>
      <c r="Q85" s="1"/>
      <c r="R85" s="2"/>
      <c r="S85" s="3"/>
      <c r="T85" s="1"/>
      <c r="U85" s="2"/>
      <c r="V85" s="3"/>
      <c r="W85" s="4"/>
    </row>
    <row r="86" spans="1:23" s="11" customFormat="1" ht="13.5" customHeight="1" x14ac:dyDescent="0.2">
      <c r="A86" s="218"/>
      <c r="B86" s="215"/>
      <c r="C86" s="7"/>
      <c r="D86" s="7"/>
      <c r="E86" s="9"/>
      <c r="F86" s="3"/>
      <c r="G86" s="3"/>
      <c r="H86" s="4"/>
      <c r="I86" s="2"/>
      <c r="J86" s="3"/>
      <c r="K86" s="165"/>
      <c r="N86" s="4"/>
      <c r="O86" s="2"/>
      <c r="P86" s="3"/>
      <c r="Q86" s="1"/>
      <c r="R86" s="2"/>
      <c r="S86" s="3"/>
      <c r="T86" s="1"/>
      <c r="U86" s="2"/>
      <c r="V86" s="3"/>
      <c r="W86" s="4"/>
    </row>
    <row r="87" spans="1:23" s="11" customFormat="1" ht="13.5" customHeight="1" x14ac:dyDescent="0.2">
      <c r="A87" s="218"/>
      <c r="B87" s="215"/>
      <c r="C87" s="7"/>
      <c r="D87" s="7"/>
      <c r="E87" s="9"/>
      <c r="F87" s="3"/>
      <c r="G87" s="3"/>
      <c r="H87" s="4"/>
      <c r="I87" s="2"/>
      <c r="J87" s="3"/>
      <c r="K87" s="165"/>
      <c r="L87" s="3"/>
      <c r="M87" s="3"/>
      <c r="N87" s="4"/>
      <c r="O87" s="2"/>
      <c r="P87" s="3"/>
      <c r="Q87" s="1"/>
      <c r="R87" s="2"/>
      <c r="S87" s="3"/>
      <c r="T87" s="1"/>
      <c r="U87" s="2"/>
      <c r="V87" s="3"/>
      <c r="W87" s="4"/>
    </row>
    <row r="88" spans="1:23" s="11" customFormat="1" ht="13.5" customHeight="1" x14ac:dyDescent="0.2">
      <c r="A88" s="218"/>
      <c r="B88" s="215"/>
      <c r="C88" s="7"/>
      <c r="D88" s="7"/>
      <c r="E88" s="9"/>
      <c r="F88" s="3"/>
      <c r="G88" s="3"/>
      <c r="H88" s="4"/>
      <c r="I88" s="2"/>
      <c r="J88" s="3"/>
      <c r="K88" s="4"/>
      <c r="L88" s="3"/>
      <c r="M88" s="3"/>
      <c r="N88" s="4"/>
      <c r="O88" s="2"/>
      <c r="P88" s="3"/>
      <c r="Q88" s="1"/>
      <c r="R88" s="2"/>
      <c r="S88" s="3"/>
      <c r="T88" s="1"/>
      <c r="U88" s="2"/>
      <c r="V88" s="3"/>
      <c r="W88" s="4"/>
    </row>
    <row r="89" spans="1:23" s="11" customFormat="1" ht="13.5" customHeight="1" x14ac:dyDescent="0.2">
      <c r="A89" s="218"/>
      <c r="B89" s="215"/>
      <c r="C89" s="7"/>
      <c r="D89" s="7"/>
      <c r="E89" s="9"/>
      <c r="F89" s="3"/>
      <c r="G89" s="3"/>
      <c r="H89" s="4"/>
      <c r="I89" s="2"/>
      <c r="J89" s="3"/>
      <c r="K89" s="4"/>
      <c r="L89" s="3"/>
      <c r="M89" s="3"/>
      <c r="N89" s="4"/>
      <c r="O89" s="2"/>
      <c r="P89" s="3"/>
      <c r="Q89" s="1"/>
      <c r="R89" s="2"/>
      <c r="S89" s="3"/>
      <c r="T89" s="1"/>
      <c r="U89" s="2"/>
      <c r="V89" s="3"/>
      <c r="W89" s="4"/>
    </row>
    <row r="90" spans="1:23" s="11" customFormat="1" ht="15.75" customHeight="1" x14ac:dyDescent="0.35">
      <c r="A90" s="218"/>
      <c r="B90" s="215"/>
      <c r="C90" s="145" t="s">
        <v>24</v>
      </c>
      <c r="D90" s="21"/>
      <c r="E90" s="32" t="s">
        <v>13</v>
      </c>
      <c r="F90" s="145" t="s">
        <v>24</v>
      </c>
      <c r="G90" s="21"/>
      <c r="H90" s="32" t="s">
        <v>13</v>
      </c>
      <c r="I90" s="145" t="s">
        <v>24</v>
      </c>
      <c r="J90" s="21"/>
      <c r="K90" s="32" t="s">
        <v>13</v>
      </c>
      <c r="L90" s="145" t="s">
        <v>24</v>
      </c>
      <c r="M90" s="21"/>
      <c r="N90" s="32" t="s">
        <v>13</v>
      </c>
      <c r="O90" s="145" t="s">
        <v>24</v>
      </c>
      <c r="P90" s="21"/>
      <c r="Q90" s="32" t="s">
        <v>13</v>
      </c>
      <c r="R90" s="145" t="s">
        <v>24</v>
      </c>
      <c r="S90" s="21"/>
      <c r="T90" s="32" t="s">
        <v>13</v>
      </c>
      <c r="U90" s="102" t="s">
        <v>24</v>
      </c>
      <c r="V90" s="30"/>
      <c r="W90" s="32" t="s">
        <v>13</v>
      </c>
    </row>
    <row r="91" spans="1:23" s="11" customFormat="1" ht="15.75" customHeight="1" x14ac:dyDescent="0.35">
      <c r="A91" s="218"/>
      <c r="B91" s="215"/>
      <c r="C91" s="143" t="s">
        <v>20</v>
      </c>
      <c r="D91" s="81"/>
      <c r="E91" s="22" t="s">
        <v>14</v>
      </c>
      <c r="F91" s="143" t="s">
        <v>20</v>
      </c>
      <c r="G91" s="81"/>
      <c r="H91" s="22" t="s">
        <v>14</v>
      </c>
      <c r="I91" s="143" t="s">
        <v>20</v>
      </c>
      <c r="J91" s="81"/>
      <c r="K91" s="80" t="s">
        <v>14</v>
      </c>
      <c r="L91" s="143" t="s">
        <v>20</v>
      </c>
      <c r="M91" s="81"/>
      <c r="N91" s="22" t="s">
        <v>14</v>
      </c>
      <c r="O91" s="143" t="s">
        <v>20</v>
      </c>
      <c r="P91" s="81"/>
      <c r="Q91" s="22" t="s">
        <v>14</v>
      </c>
      <c r="R91" s="143" t="s">
        <v>20</v>
      </c>
      <c r="S91" s="81"/>
      <c r="T91" s="22" t="s">
        <v>14</v>
      </c>
      <c r="U91" s="103" t="s">
        <v>20</v>
      </c>
      <c r="V91" s="31" t="s">
        <v>8</v>
      </c>
      <c r="W91" s="22" t="s">
        <v>14</v>
      </c>
    </row>
    <row r="92" spans="1:23" x14ac:dyDescent="0.2">
      <c r="A92" s="219"/>
      <c r="B92" s="216"/>
      <c r="C92" s="144">
        <f>'Hotlist - Completed'!G90</f>
        <v>11190</v>
      </c>
      <c r="D92" s="23">
        <f>SUM(D75:D91)</f>
        <v>0</v>
      </c>
      <c r="E92" s="23">
        <f>+D92-C92</f>
        <v>-11190</v>
      </c>
      <c r="F92" s="144">
        <f>'Hotlist - Completed'!G90</f>
        <v>11190</v>
      </c>
      <c r="G92" s="23">
        <f>SUM(G75:G89)</f>
        <v>0</v>
      </c>
      <c r="H92" s="23">
        <f>+G92-F92</f>
        <v>-11190</v>
      </c>
      <c r="I92" s="37">
        <f>'Hotlist - Completed'!G90</f>
        <v>11190</v>
      </c>
      <c r="J92" s="23">
        <f>SUM(J75:J91)</f>
        <v>4829</v>
      </c>
      <c r="K92" s="28">
        <f>J92-I92</f>
        <v>-6361</v>
      </c>
      <c r="L92" s="37">
        <v>11190</v>
      </c>
      <c r="M92" s="23">
        <f>SUM(M75:M91)</f>
        <v>10304</v>
      </c>
      <c r="N92" s="28">
        <f>M92-L92</f>
        <v>-886</v>
      </c>
      <c r="O92" s="37">
        <v>10690</v>
      </c>
      <c r="P92" s="23">
        <f>SUM(P75:P91)</f>
        <v>0</v>
      </c>
      <c r="Q92" s="28">
        <f>P92-O92</f>
        <v>-10690</v>
      </c>
      <c r="R92" s="37">
        <v>10690</v>
      </c>
      <c r="S92" s="23">
        <f>SUM(S75:S91)</f>
        <v>0</v>
      </c>
      <c r="T92" s="28">
        <f>S92-R92</f>
        <v>-10690</v>
      </c>
      <c r="U92" s="23">
        <f>C92+F92+I92+L92</f>
        <v>44760</v>
      </c>
      <c r="V92" s="23">
        <f>D92+G92+J92+M92</f>
        <v>15133</v>
      </c>
      <c r="W92" s="28">
        <f>+V92-U92</f>
        <v>-29627</v>
      </c>
    </row>
    <row r="93" spans="1:23" ht="16.5" customHeight="1" thickBot="1" x14ac:dyDescent="0.4">
      <c r="A93" s="211" t="s">
        <v>79</v>
      </c>
      <c r="B93" s="214" t="s">
        <v>80</v>
      </c>
      <c r="C93" s="39" t="s">
        <v>7</v>
      </c>
      <c r="D93" s="39" t="s">
        <v>8</v>
      </c>
      <c r="E93" s="136">
        <v>4</v>
      </c>
      <c r="F93" s="38" t="s">
        <v>7</v>
      </c>
      <c r="G93" s="39" t="s">
        <v>8</v>
      </c>
      <c r="H93" s="166">
        <v>0</v>
      </c>
      <c r="I93" s="38" t="s">
        <v>7</v>
      </c>
      <c r="J93" s="39" t="s">
        <v>8</v>
      </c>
      <c r="K93" s="166">
        <f>COUNTA(I94:I95)</f>
        <v>0</v>
      </c>
      <c r="L93" s="38" t="s">
        <v>7</v>
      </c>
      <c r="M93" s="39" t="s">
        <v>8</v>
      </c>
      <c r="N93" s="166">
        <f>COUNTA(L94:L95)</f>
        <v>0</v>
      </c>
      <c r="O93" s="38" t="s">
        <v>7</v>
      </c>
      <c r="P93" s="39" t="s">
        <v>8</v>
      </c>
      <c r="Q93" s="166">
        <f>COUNTA(O94:O95)</f>
        <v>0</v>
      </c>
      <c r="R93" s="38" t="s">
        <v>7</v>
      </c>
      <c r="S93" s="39" t="s">
        <v>8</v>
      </c>
      <c r="T93" s="166">
        <f>COUNTA(R94:R95)</f>
        <v>0</v>
      </c>
      <c r="U93" s="38"/>
      <c r="V93" s="39"/>
      <c r="W93" s="166">
        <v>0</v>
      </c>
    </row>
    <row r="94" spans="1:23" x14ac:dyDescent="0.2">
      <c r="A94" s="212"/>
      <c r="B94" s="215"/>
      <c r="E94" s="9"/>
      <c r="F94" s="8"/>
      <c r="G94" s="7"/>
      <c r="H94" s="9"/>
      <c r="I94" s="8"/>
      <c r="J94" s="7"/>
      <c r="K94" s="4"/>
      <c r="L94" s="8"/>
      <c r="M94" s="7"/>
      <c r="N94" s="9"/>
      <c r="O94" s="8"/>
      <c r="P94" s="7"/>
      <c r="Q94" s="9"/>
      <c r="R94" s="8"/>
      <c r="S94" s="7"/>
      <c r="T94" s="9"/>
      <c r="U94" s="2"/>
      <c r="V94" s="3"/>
      <c r="W94" s="4"/>
    </row>
    <row r="95" spans="1:23" x14ac:dyDescent="0.2">
      <c r="A95" s="212"/>
      <c r="B95" s="215"/>
      <c r="C95" s="7"/>
      <c r="D95" s="7"/>
      <c r="E95" s="9"/>
      <c r="F95" s="8"/>
      <c r="G95" s="7"/>
      <c r="H95" s="9"/>
      <c r="I95" s="2"/>
      <c r="J95" s="3"/>
      <c r="K95" s="4"/>
      <c r="L95" s="8"/>
      <c r="M95" s="7"/>
      <c r="N95" s="9"/>
      <c r="O95" s="8"/>
      <c r="P95" s="7"/>
      <c r="Q95" s="9"/>
      <c r="R95" s="8"/>
      <c r="S95" s="7"/>
      <c r="T95" s="9"/>
      <c r="U95" s="2"/>
      <c r="V95" s="3"/>
      <c r="W95" s="4"/>
    </row>
    <row r="96" spans="1:23" ht="12" x14ac:dyDescent="0.35">
      <c r="A96" s="212"/>
      <c r="B96" s="215"/>
      <c r="C96" s="145" t="s">
        <v>24</v>
      </c>
      <c r="D96" s="21"/>
      <c r="E96" s="32" t="s">
        <v>13</v>
      </c>
      <c r="F96" s="145" t="s">
        <v>24</v>
      </c>
      <c r="G96" s="21"/>
      <c r="H96" s="32" t="s">
        <v>13</v>
      </c>
      <c r="I96" s="145" t="s">
        <v>24</v>
      </c>
      <c r="J96" s="21"/>
      <c r="K96" s="32" t="s">
        <v>13</v>
      </c>
      <c r="L96" s="145" t="s">
        <v>24</v>
      </c>
      <c r="M96" s="21"/>
      <c r="N96" s="32" t="s">
        <v>13</v>
      </c>
      <c r="O96" s="145" t="s">
        <v>24</v>
      </c>
      <c r="P96" s="21"/>
      <c r="Q96" s="32" t="s">
        <v>13</v>
      </c>
      <c r="R96" s="145" t="s">
        <v>24</v>
      </c>
      <c r="S96" s="21"/>
      <c r="T96" s="32" t="s">
        <v>13</v>
      </c>
      <c r="U96" s="102" t="s">
        <v>24</v>
      </c>
      <c r="V96" s="30"/>
      <c r="W96" s="32" t="s">
        <v>13</v>
      </c>
    </row>
    <row r="97" spans="1:23" ht="12" x14ac:dyDescent="0.35">
      <c r="A97" s="212"/>
      <c r="B97" s="215"/>
      <c r="C97" s="143" t="s">
        <v>20</v>
      </c>
      <c r="D97" s="81"/>
      <c r="E97" s="22" t="s">
        <v>14</v>
      </c>
      <c r="F97" s="143" t="s">
        <v>20</v>
      </c>
      <c r="G97" s="81"/>
      <c r="H97" s="22" t="s">
        <v>14</v>
      </c>
      <c r="I97" s="143" t="s">
        <v>20</v>
      </c>
      <c r="J97" s="81"/>
      <c r="K97" s="80" t="s">
        <v>14</v>
      </c>
      <c r="L97" s="143" t="s">
        <v>20</v>
      </c>
      <c r="M97" s="81"/>
      <c r="N97" s="22" t="s">
        <v>14</v>
      </c>
      <c r="O97" s="143" t="s">
        <v>20</v>
      </c>
      <c r="P97" s="81"/>
      <c r="Q97" s="22" t="s">
        <v>14</v>
      </c>
      <c r="R97" s="143" t="s">
        <v>20</v>
      </c>
      <c r="S97" s="81"/>
      <c r="T97" s="22" t="s">
        <v>14</v>
      </c>
      <c r="U97" s="103" t="s">
        <v>20</v>
      </c>
      <c r="V97" s="31" t="s">
        <v>8</v>
      </c>
      <c r="W97" s="22" t="s">
        <v>14</v>
      </c>
    </row>
    <row r="98" spans="1:23" s="11" customFormat="1" ht="15" customHeight="1" x14ac:dyDescent="0.2">
      <c r="A98" s="213"/>
      <c r="B98" s="216"/>
      <c r="C98" s="144">
        <f>'Hotlist - Completed'!M19</f>
        <v>975</v>
      </c>
      <c r="D98" s="23">
        <f>SUM(D94:D97)</f>
        <v>0</v>
      </c>
      <c r="E98" s="23">
        <f>+D98-C98</f>
        <v>-975</v>
      </c>
      <c r="F98" s="144">
        <f>'Hotlist - Completed'!M19</f>
        <v>975</v>
      </c>
      <c r="G98" s="23">
        <f>SUM(G94:G97)</f>
        <v>0</v>
      </c>
      <c r="H98" s="23">
        <f>+G98-F98</f>
        <v>-975</v>
      </c>
      <c r="I98" s="37">
        <f>'Hotlist - Completed'!M19</f>
        <v>975</v>
      </c>
      <c r="J98" s="23">
        <f>SUM(J94:J97)</f>
        <v>0</v>
      </c>
      <c r="K98" s="23">
        <f>+J98-I98</f>
        <v>-975</v>
      </c>
      <c r="L98" s="37">
        <v>1223</v>
      </c>
      <c r="M98" s="23">
        <f>SUM(M94:M97)</f>
        <v>0</v>
      </c>
      <c r="N98" s="28">
        <f>+M98-L98</f>
        <v>-1223</v>
      </c>
      <c r="O98" s="37">
        <v>0</v>
      </c>
      <c r="P98" s="23">
        <f>SUM(P94:P97)</f>
        <v>0</v>
      </c>
      <c r="Q98" s="28">
        <f>+P98-O98</f>
        <v>0</v>
      </c>
      <c r="R98" s="37">
        <v>0</v>
      </c>
      <c r="S98" s="23">
        <f>SUM(S94:S97)</f>
        <v>0</v>
      </c>
      <c r="T98" s="28">
        <f>+S98-R98</f>
        <v>0</v>
      </c>
      <c r="U98" s="23">
        <f>C98+F98+I98+L98</f>
        <v>4148</v>
      </c>
      <c r="V98" s="23">
        <f>D98+G98+J98+M98</f>
        <v>0</v>
      </c>
      <c r="W98" s="28">
        <f>+V98-U98</f>
        <v>-4148</v>
      </c>
    </row>
    <row r="99" spans="1:23" ht="16.5" customHeight="1" thickBot="1" x14ac:dyDescent="0.4">
      <c r="A99" s="211"/>
      <c r="B99" s="214" t="s">
        <v>0</v>
      </c>
      <c r="C99" s="39" t="s">
        <v>7</v>
      </c>
      <c r="D99" s="39" t="s">
        <v>8</v>
      </c>
      <c r="E99" s="40">
        <f>COUNTA(C100:C103)</f>
        <v>0</v>
      </c>
      <c r="F99" s="38" t="s">
        <v>7</v>
      </c>
      <c r="G99" s="39" t="s">
        <v>8</v>
      </c>
      <c r="H99" s="166">
        <f>COUNTA(F100:F103)</f>
        <v>0</v>
      </c>
      <c r="I99" s="38" t="s">
        <v>7</v>
      </c>
      <c r="J99" s="39" t="s">
        <v>8</v>
      </c>
      <c r="K99" s="166">
        <f>COUNTA(I100:I103)</f>
        <v>1</v>
      </c>
      <c r="L99" s="38" t="s">
        <v>7</v>
      </c>
      <c r="M99" s="39" t="s">
        <v>8</v>
      </c>
      <c r="N99" s="166">
        <f>COUNTA(L100:L103)</f>
        <v>1</v>
      </c>
      <c r="O99" s="38" t="s">
        <v>7</v>
      </c>
      <c r="P99" s="39" t="s">
        <v>8</v>
      </c>
      <c r="Q99" s="166">
        <f>COUNTA(O100:O103)</f>
        <v>0</v>
      </c>
      <c r="R99" s="38" t="s">
        <v>7</v>
      </c>
      <c r="S99" s="39" t="s">
        <v>8</v>
      </c>
      <c r="T99" s="166">
        <f>COUNTA(R100:R103)</f>
        <v>0</v>
      </c>
      <c r="U99" s="38"/>
      <c r="V99" s="39"/>
      <c r="W99" s="166">
        <f>E99+H99+K99+N99</f>
        <v>2</v>
      </c>
    </row>
    <row r="100" spans="1:23" x14ac:dyDescent="0.2">
      <c r="A100" s="212"/>
      <c r="B100" s="215"/>
      <c r="C100" s="7"/>
      <c r="D100" s="3"/>
      <c r="E100" s="4"/>
      <c r="F100" s="2"/>
      <c r="G100" s="3"/>
      <c r="H100" s="4"/>
      <c r="I100" s="2" t="s">
        <v>15</v>
      </c>
      <c r="J100" s="3">
        <v>14000</v>
      </c>
      <c r="K100" s="138"/>
      <c r="L100" s="2" t="s">
        <v>89</v>
      </c>
      <c r="M100" s="3">
        <v>3000</v>
      </c>
      <c r="N100" s="4"/>
      <c r="O100" s="2"/>
      <c r="P100" s="3"/>
      <c r="Q100" s="4"/>
      <c r="R100" s="2"/>
      <c r="S100" s="3"/>
      <c r="T100" s="4"/>
      <c r="U100" s="2"/>
      <c r="V100" s="3"/>
      <c r="W100" s="4"/>
    </row>
    <row r="101" spans="1:23" x14ac:dyDescent="0.2">
      <c r="A101" s="212"/>
      <c r="B101" s="215"/>
      <c r="C101" s="7"/>
      <c r="D101" s="26"/>
      <c r="E101" s="4"/>
      <c r="F101" s="2"/>
      <c r="G101" s="3"/>
      <c r="H101" s="4"/>
      <c r="I101" s="2"/>
      <c r="J101" s="3"/>
      <c r="K101" s="139"/>
      <c r="L101" s="2"/>
      <c r="M101" s="3"/>
      <c r="N101" s="4"/>
      <c r="O101" s="2"/>
      <c r="P101" s="3"/>
      <c r="Q101" s="4"/>
      <c r="R101" s="2"/>
      <c r="S101" s="3"/>
      <c r="T101" s="4"/>
      <c r="U101" s="2"/>
      <c r="V101" s="3"/>
      <c r="W101" s="4"/>
    </row>
    <row r="102" spans="1:23" x14ac:dyDescent="0.2">
      <c r="A102" s="212"/>
      <c r="B102" s="215"/>
      <c r="C102" s="3"/>
      <c r="D102" s="3"/>
      <c r="E102" s="4"/>
      <c r="F102" s="2"/>
      <c r="G102" s="3"/>
      <c r="H102" s="4"/>
      <c r="I102" s="2"/>
      <c r="J102" s="3"/>
      <c r="K102" s="4"/>
      <c r="L102" s="2"/>
      <c r="M102" s="3"/>
      <c r="N102" s="4"/>
      <c r="O102" s="2"/>
      <c r="P102" s="3"/>
      <c r="Q102" s="4"/>
      <c r="R102" s="2"/>
      <c r="S102" s="3"/>
      <c r="T102" s="4"/>
      <c r="U102" s="2"/>
      <c r="V102" s="3"/>
      <c r="W102" s="4"/>
    </row>
    <row r="103" spans="1:23" x14ac:dyDescent="0.2">
      <c r="A103" s="212"/>
      <c r="B103" s="215"/>
      <c r="C103" s="3"/>
      <c r="D103" s="3"/>
      <c r="E103" s="4"/>
      <c r="F103" s="2"/>
      <c r="G103" s="25"/>
      <c r="H103" s="4"/>
      <c r="I103" s="2"/>
      <c r="J103" s="25"/>
      <c r="K103" s="4"/>
      <c r="L103" s="2"/>
      <c r="M103" s="3"/>
      <c r="N103" s="4"/>
      <c r="O103" s="2"/>
      <c r="P103" s="3"/>
      <c r="Q103" s="4"/>
      <c r="R103" s="2"/>
      <c r="S103" s="3"/>
      <c r="T103" s="4"/>
      <c r="U103" s="2"/>
      <c r="V103" s="3"/>
      <c r="W103" s="4"/>
    </row>
    <row r="104" spans="1:23" x14ac:dyDescent="0.2">
      <c r="A104" s="212"/>
      <c r="B104" s="215"/>
      <c r="C104" s="145" t="s">
        <v>24</v>
      </c>
      <c r="D104" s="3"/>
      <c r="E104" s="32" t="s">
        <v>13</v>
      </c>
      <c r="F104" s="145" t="s">
        <v>24</v>
      </c>
      <c r="H104" s="32" t="s">
        <v>13</v>
      </c>
      <c r="I104" s="145" t="s">
        <v>24</v>
      </c>
      <c r="J104" s="3"/>
      <c r="K104" s="32" t="s">
        <v>13</v>
      </c>
      <c r="L104" s="145" t="s">
        <v>24</v>
      </c>
      <c r="M104" s="3"/>
      <c r="N104" s="32" t="s">
        <v>13</v>
      </c>
      <c r="O104" s="145" t="s">
        <v>24</v>
      </c>
      <c r="P104" s="3"/>
      <c r="Q104" s="32" t="s">
        <v>13</v>
      </c>
      <c r="R104" s="145" t="s">
        <v>24</v>
      </c>
      <c r="S104" s="3"/>
      <c r="T104" s="32" t="s">
        <v>13</v>
      </c>
      <c r="U104" s="102" t="s">
        <v>24</v>
      </c>
      <c r="V104" s="30"/>
      <c r="W104" s="32" t="s">
        <v>13</v>
      </c>
    </row>
    <row r="105" spans="1:23" ht="12" x14ac:dyDescent="0.35">
      <c r="A105" s="212"/>
      <c r="B105" s="215"/>
      <c r="C105" s="143" t="s">
        <v>20</v>
      </c>
      <c r="D105" s="21"/>
      <c r="E105" s="22" t="s">
        <v>14</v>
      </c>
      <c r="F105" s="143" t="s">
        <v>20</v>
      </c>
      <c r="G105" s="21"/>
      <c r="H105" s="22" t="s">
        <v>14</v>
      </c>
      <c r="I105" s="143" t="s">
        <v>20</v>
      </c>
      <c r="J105" s="21"/>
      <c r="K105" s="22" t="s">
        <v>14</v>
      </c>
      <c r="L105" s="143" t="s">
        <v>20</v>
      </c>
      <c r="M105" s="21"/>
      <c r="N105" s="22" t="s">
        <v>14</v>
      </c>
      <c r="O105" s="143" t="s">
        <v>20</v>
      </c>
      <c r="P105" s="21"/>
      <c r="Q105" s="22" t="s">
        <v>14</v>
      </c>
      <c r="R105" s="143" t="s">
        <v>20</v>
      </c>
      <c r="S105" s="21"/>
      <c r="T105" s="22" t="s">
        <v>14</v>
      </c>
      <c r="U105" s="103" t="s">
        <v>20</v>
      </c>
      <c r="V105" s="31" t="s">
        <v>8</v>
      </c>
      <c r="W105" s="22" t="s">
        <v>14</v>
      </c>
    </row>
    <row r="106" spans="1:23" s="11" customFormat="1" x14ac:dyDescent="0.2">
      <c r="A106" s="213"/>
      <c r="B106" s="216"/>
      <c r="C106" s="144">
        <f>'Hotlist - Completed'!M33</f>
        <v>14495</v>
      </c>
      <c r="D106" s="23">
        <f>SUM(D100:D105)</f>
        <v>0</v>
      </c>
      <c r="E106" s="180">
        <f>+D106-C106</f>
        <v>-14495</v>
      </c>
      <c r="F106" s="144">
        <f>'Hotlist - Completed'!M33</f>
        <v>14495</v>
      </c>
      <c r="G106" s="23">
        <f>SUM(G100:G105)</f>
        <v>0</v>
      </c>
      <c r="H106" s="28">
        <f>+G106-F106</f>
        <v>-14495</v>
      </c>
      <c r="I106" s="144">
        <f>'Hotlist - Completed'!M33</f>
        <v>14495</v>
      </c>
      <c r="J106" s="23">
        <f>SUM(J100:J105)</f>
        <v>14000</v>
      </c>
      <c r="K106" s="28">
        <f>+J106-I106</f>
        <v>-495</v>
      </c>
      <c r="L106" s="37">
        <v>15000</v>
      </c>
      <c r="M106" s="23">
        <f>SUM(M100:M105)</f>
        <v>3000</v>
      </c>
      <c r="N106" s="28">
        <f>+M106-L106</f>
        <v>-12000</v>
      </c>
      <c r="O106" s="37">
        <v>0</v>
      </c>
      <c r="P106" s="23">
        <f>SUM(P100:P105)</f>
        <v>0</v>
      </c>
      <c r="Q106" s="28">
        <f>+P106-O106</f>
        <v>0</v>
      </c>
      <c r="R106" s="37">
        <v>0</v>
      </c>
      <c r="S106" s="23">
        <f>SUM(S100:S105)</f>
        <v>0</v>
      </c>
      <c r="T106" s="28">
        <f>+S106-R106</f>
        <v>0</v>
      </c>
      <c r="U106" s="23">
        <f>C106+F106+I106+L106</f>
        <v>58485</v>
      </c>
      <c r="V106" s="23">
        <f>D106+G106+J106+M106</f>
        <v>17000</v>
      </c>
      <c r="W106" s="28">
        <f>+V106-U106</f>
        <v>-41485</v>
      </c>
    </row>
    <row r="107" spans="1:23" s="11" customFormat="1" ht="14.4" thickBot="1" x14ac:dyDescent="0.4">
      <c r="A107" s="212" t="s">
        <v>9</v>
      </c>
      <c r="B107" s="215" t="s">
        <v>10</v>
      </c>
      <c r="C107" s="39" t="s">
        <v>7</v>
      </c>
      <c r="D107" s="39" t="s">
        <v>8</v>
      </c>
      <c r="E107" s="40">
        <f>COUNTA(C108:C109)</f>
        <v>0</v>
      </c>
      <c r="F107" s="38" t="s">
        <v>7</v>
      </c>
      <c r="G107" s="39" t="s">
        <v>8</v>
      </c>
      <c r="H107" s="166">
        <f>COUNTA(F108:F109)</f>
        <v>0</v>
      </c>
      <c r="I107" s="38" t="s">
        <v>7</v>
      </c>
      <c r="J107" s="39" t="s">
        <v>8</v>
      </c>
      <c r="K107" s="166">
        <f>COUNTA(I108:I109)</f>
        <v>0</v>
      </c>
      <c r="L107" s="38" t="s">
        <v>7</v>
      </c>
      <c r="M107" s="39" t="s">
        <v>8</v>
      </c>
      <c r="N107" s="166">
        <f>COUNTA(L108:L109)</f>
        <v>0</v>
      </c>
      <c r="O107" s="38" t="s">
        <v>7</v>
      </c>
      <c r="P107" s="39" t="s">
        <v>8</v>
      </c>
      <c r="Q107" s="166">
        <f>COUNTA(O108:O109)</f>
        <v>0</v>
      </c>
      <c r="R107" s="38" t="s">
        <v>7</v>
      </c>
      <c r="S107" s="39" t="s">
        <v>8</v>
      </c>
      <c r="T107" s="166">
        <f>COUNTA(R108:R109)</f>
        <v>0</v>
      </c>
      <c r="U107" s="38"/>
      <c r="V107" s="39"/>
      <c r="W107" s="166">
        <f>E107+H107+K107+N107</f>
        <v>0</v>
      </c>
    </row>
    <row r="108" spans="1:23" s="11" customFormat="1" ht="12" customHeight="1" x14ac:dyDescent="0.2">
      <c r="A108" s="212"/>
      <c r="B108" s="215"/>
      <c r="C108" s="3"/>
      <c r="D108" s="3"/>
      <c r="E108" s="4"/>
      <c r="F108" s="187"/>
      <c r="G108" s="25"/>
      <c r="H108" s="140"/>
      <c r="K108" s="4"/>
      <c r="L108" s="2"/>
      <c r="M108" s="3"/>
      <c r="N108" s="4"/>
      <c r="O108" s="2"/>
      <c r="P108" s="3"/>
      <c r="Q108" s="4"/>
      <c r="R108" s="2"/>
      <c r="S108" s="3"/>
      <c r="T108" s="4"/>
      <c r="U108" s="2"/>
      <c r="V108" s="3"/>
      <c r="W108" s="4"/>
    </row>
    <row r="109" spans="1:23" s="11" customFormat="1" ht="12" customHeight="1" x14ac:dyDescent="0.2">
      <c r="A109" s="212"/>
      <c r="B109" s="215"/>
      <c r="C109" s="145"/>
      <c r="D109" s="1"/>
      <c r="E109" s="4"/>
      <c r="F109" s="5"/>
      <c r="G109" s="3"/>
      <c r="H109" s="140"/>
      <c r="K109" s="4"/>
      <c r="L109" s="5"/>
      <c r="M109" s="3"/>
      <c r="N109" s="4"/>
      <c r="O109" s="5"/>
      <c r="P109" s="3"/>
      <c r="Q109" s="4"/>
      <c r="R109" s="5"/>
      <c r="S109" s="3"/>
      <c r="T109" s="4"/>
      <c r="U109" s="2"/>
      <c r="V109" s="3"/>
      <c r="W109" s="4"/>
    </row>
    <row r="110" spans="1:23" s="11" customFormat="1" ht="15" customHeight="1" x14ac:dyDescent="0.2">
      <c r="A110" s="212"/>
      <c r="B110" s="215"/>
      <c r="C110" s="145" t="s">
        <v>24</v>
      </c>
      <c r="D110" s="3"/>
      <c r="E110" s="32" t="s">
        <v>13</v>
      </c>
      <c r="F110" s="145" t="s">
        <v>24</v>
      </c>
      <c r="G110" s="1"/>
      <c r="H110" s="32" t="s">
        <v>13</v>
      </c>
      <c r="I110" s="145" t="s">
        <v>24</v>
      </c>
      <c r="J110" s="3"/>
      <c r="K110" s="32" t="s">
        <v>13</v>
      </c>
      <c r="L110" s="145" t="s">
        <v>24</v>
      </c>
      <c r="M110" s="3"/>
      <c r="N110" s="32" t="s">
        <v>13</v>
      </c>
      <c r="O110" s="145" t="s">
        <v>24</v>
      </c>
      <c r="P110" s="3"/>
      <c r="Q110" s="32" t="s">
        <v>13</v>
      </c>
      <c r="R110" s="145" t="s">
        <v>24</v>
      </c>
      <c r="S110" s="3"/>
      <c r="T110" s="32" t="s">
        <v>13</v>
      </c>
      <c r="U110" s="102" t="s">
        <v>24</v>
      </c>
      <c r="V110" s="30"/>
      <c r="W110" s="32" t="s">
        <v>13</v>
      </c>
    </row>
    <row r="111" spans="1:23" s="11" customFormat="1" ht="12" customHeight="1" x14ac:dyDescent="0.35">
      <c r="A111" s="212"/>
      <c r="B111" s="215"/>
      <c r="C111" s="143" t="s">
        <v>20</v>
      </c>
      <c r="D111" s="21"/>
      <c r="E111" s="22" t="s">
        <v>14</v>
      </c>
      <c r="F111" s="143" t="s">
        <v>20</v>
      </c>
      <c r="G111" s="21"/>
      <c r="H111" s="22" t="s">
        <v>14</v>
      </c>
      <c r="I111" s="143" t="s">
        <v>20</v>
      </c>
      <c r="J111" s="21"/>
      <c r="K111" s="22" t="s">
        <v>14</v>
      </c>
      <c r="L111" s="143" t="s">
        <v>20</v>
      </c>
      <c r="M111" s="21"/>
      <c r="N111" s="22" t="s">
        <v>14</v>
      </c>
      <c r="O111" s="143" t="s">
        <v>20</v>
      </c>
      <c r="P111" s="21"/>
      <c r="Q111" s="22" t="s">
        <v>14</v>
      </c>
      <c r="R111" s="143" t="s">
        <v>20</v>
      </c>
      <c r="S111" s="21"/>
      <c r="T111" s="22" t="s">
        <v>14</v>
      </c>
      <c r="U111" s="103" t="s">
        <v>20</v>
      </c>
      <c r="V111" s="31" t="s">
        <v>8</v>
      </c>
      <c r="W111" s="22" t="s">
        <v>14</v>
      </c>
    </row>
    <row r="112" spans="1:23" s="11" customFormat="1" ht="15" customHeight="1" x14ac:dyDescent="0.2">
      <c r="A112" s="213"/>
      <c r="B112" s="216"/>
      <c r="C112" s="144">
        <f>'Hotlist - Completed'!M41</f>
        <v>0</v>
      </c>
      <c r="D112" s="23">
        <f>SUM(D108:D111)</f>
        <v>0</v>
      </c>
      <c r="E112" s="28">
        <f>+D112-C112</f>
        <v>0</v>
      </c>
      <c r="F112" s="144">
        <f>'Hotlist - Completed'!M41</f>
        <v>0</v>
      </c>
      <c r="G112" s="23">
        <f>SUM(G108:G111)</f>
        <v>0</v>
      </c>
      <c r="H112" s="28">
        <f>+G112-F112</f>
        <v>0</v>
      </c>
      <c r="I112" s="37">
        <f>'Hotlist - Completed'!M41</f>
        <v>0</v>
      </c>
      <c r="J112" s="23">
        <f>SUM(J108:J111)</f>
        <v>0</v>
      </c>
      <c r="K112" s="28">
        <f>+J112-I112</f>
        <v>0</v>
      </c>
      <c r="L112" s="37">
        <v>0</v>
      </c>
      <c r="M112" s="23">
        <f>SUM(M108:M111)</f>
        <v>0</v>
      </c>
      <c r="N112" s="28">
        <f>+M112-L112</f>
        <v>0</v>
      </c>
      <c r="O112" s="37">
        <f>L112</f>
        <v>0</v>
      </c>
      <c r="P112" s="23">
        <f>SUM(P108:P111)</f>
        <v>0</v>
      </c>
      <c r="Q112" s="28">
        <f>+P112-O112</f>
        <v>0</v>
      </c>
      <c r="R112" s="37">
        <f>O112</f>
        <v>0</v>
      </c>
      <c r="S112" s="23">
        <f>SUM(S108:S111)</f>
        <v>0</v>
      </c>
      <c r="T112" s="28">
        <f>+S112-R112</f>
        <v>0</v>
      </c>
      <c r="U112" s="23">
        <f>C112+F112+I112+L112</f>
        <v>0</v>
      </c>
      <c r="V112" s="23">
        <f>D112+G112+J112+M112</f>
        <v>0</v>
      </c>
      <c r="W112" s="28">
        <f>+V112-U112</f>
        <v>0</v>
      </c>
    </row>
    <row r="113" spans="1:23" s="11" customFormat="1" ht="14.4" thickBot="1" x14ac:dyDescent="0.4">
      <c r="A113" s="211" t="s">
        <v>11</v>
      </c>
      <c r="B113" s="214" t="s">
        <v>39</v>
      </c>
      <c r="C113" s="39" t="s">
        <v>7</v>
      </c>
      <c r="D113" s="39" t="s">
        <v>8</v>
      </c>
      <c r="E113" s="40">
        <f>COUNTA(C114:C118)</f>
        <v>0</v>
      </c>
      <c r="F113" s="38" t="s">
        <v>7</v>
      </c>
      <c r="G113" s="39" t="s">
        <v>8</v>
      </c>
      <c r="H113" s="166">
        <f>COUNTA(F114:F118)</f>
        <v>0</v>
      </c>
      <c r="I113" s="38" t="s">
        <v>7</v>
      </c>
      <c r="J113" s="39" t="s">
        <v>8</v>
      </c>
      <c r="K113" s="166">
        <f>COUNTA(I114:I118)</f>
        <v>2</v>
      </c>
      <c r="L113" s="38" t="s">
        <v>7</v>
      </c>
      <c r="M113" s="39" t="s">
        <v>8</v>
      </c>
      <c r="N113" s="166">
        <f>COUNTA(L114:L118)</f>
        <v>0</v>
      </c>
      <c r="O113" s="38" t="s">
        <v>7</v>
      </c>
      <c r="P113" s="39" t="s">
        <v>8</v>
      </c>
      <c r="Q113" s="166">
        <f>COUNTA(O114:O118)</f>
        <v>0</v>
      </c>
      <c r="R113" s="38" t="s">
        <v>7</v>
      </c>
      <c r="S113" s="39" t="s">
        <v>8</v>
      </c>
      <c r="T113" s="166">
        <f>COUNTA(R114:R118)</f>
        <v>0</v>
      </c>
      <c r="U113" s="38"/>
      <c r="V113" s="39"/>
      <c r="W113" s="166">
        <f>E113+H113+K113+N113</f>
        <v>2</v>
      </c>
    </row>
    <row r="114" spans="1:23" s="11" customFormat="1" ht="12.75" customHeight="1" x14ac:dyDescent="0.2">
      <c r="A114" s="212"/>
      <c r="B114" s="215"/>
      <c r="C114" s="33"/>
      <c r="D114" s="33"/>
      <c r="E114" s="35"/>
      <c r="F114" s="8"/>
      <c r="G114" s="185"/>
      <c r="H114" s="4"/>
      <c r="I114" s="2" t="s">
        <v>146</v>
      </c>
      <c r="J114" s="3">
        <v>5000</v>
      </c>
      <c r="K114" s="139"/>
      <c r="L114" s="2"/>
      <c r="M114" s="3"/>
      <c r="N114" s="34"/>
      <c r="O114" s="2"/>
      <c r="P114" s="3"/>
      <c r="Q114" s="34"/>
      <c r="R114" s="2"/>
      <c r="S114" s="3"/>
      <c r="T114" s="34"/>
      <c r="U114" s="2"/>
      <c r="V114" s="3"/>
      <c r="W114" s="4"/>
    </row>
    <row r="115" spans="1:23" s="11" customFormat="1" ht="12.75" customHeight="1" x14ac:dyDescent="0.2">
      <c r="A115" s="212"/>
      <c r="B115" s="215"/>
      <c r="C115" s="33"/>
      <c r="D115" s="33"/>
      <c r="E115" s="35"/>
      <c r="F115" s="8"/>
      <c r="G115" s="186"/>
      <c r="H115" s="4"/>
      <c r="I115" s="3" t="s">
        <v>126</v>
      </c>
      <c r="J115" s="3">
        <v>1300</v>
      </c>
      <c r="K115" s="139"/>
      <c r="L115" s="1"/>
      <c r="M115" s="1"/>
      <c r="N115" s="34"/>
      <c r="O115" s="1"/>
      <c r="P115" s="1"/>
      <c r="Q115" s="34"/>
      <c r="R115" s="1"/>
      <c r="S115" s="1"/>
      <c r="T115" s="34"/>
      <c r="U115" s="2"/>
      <c r="V115" s="3"/>
      <c r="W115" s="4"/>
    </row>
    <row r="116" spans="1:23" s="11" customFormat="1" ht="12.75" customHeight="1" x14ac:dyDescent="0.2">
      <c r="A116" s="212"/>
      <c r="B116" s="215"/>
      <c r="E116" s="35"/>
      <c r="F116" s="8"/>
      <c r="G116" s="186"/>
      <c r="H116" s="4"/>
      <c r="I116" s="2"/>
      <c r="J116" s="3"/>
      <c r="K116" s="4"/>
      <c r="L116" s="2"/>
      <c r="M116" s="3"/>
      <c r="N116" s="34"/>
      <c r="O116" s="2"/>
      <c r="P116" s="3"/>
      <c r="Q116" s="34"/>
      <c r="R116" s="2"/>
      <c r="S116" s="3"/>
      <c r="T116" s="34"/>
      <c r="U116" s="2"/>
      <c r="V116" s="3"/>
      <c r="W116" s="4"/>
    </row>
    <row r="117" spans="1:23" s="11" customFormat="1" ht="12.75" customHeight="1" x14ac:dyDescent="0.2">
      <c r="A117" s="212"/>
      <c r="B117" s="215"/>
      <c r="E117" s="35"/>
      <c r="F117" s="7"/>
      <c r="G117" s="185"/>
      <c r="H117" s="4"/>
      <c r="I117" s="2"/>
      <c r="J117" s="3"/>
      <c r="K117" s="4"/>
      <c r="L117" s="2"/>
      <c r="M117" s="3"/>
      <c r="N117" s="34"/>
      <c r="O117" s="2"/>
      <c r="P117" s="3"/>
      <c r="Q117" s="34"/>
      <c r="R117" s="2"/>
      <c r="S117" s="3"/>
      <c r="T117" s="34"/>
      <c r="U117" s="2"/>
      <c r="V117" s="3"/>
      <c r="W117" s="4"/>
    </row>
    <row r="118" spans="1:23" s="11" customFormat="1" ht="12.75" customHeight="1" x14ac:dyDescent="0.2">
      <c r="A118" s="212"/>
      <c r="B118" s="215"/>
      <c r="E118" s="35"/>
      <c r="F118" s="190"/>
      <c r="G118" s="186"/>
      <c r="H118" s="4"/>
      <c r="I118" s="2"/>
      <c r="J118" s="3"/>
      <c r="K118" s="4"/>
      <c r="L118" s="2"/>
      <c r="M118" s="3"/>
      <c r="N118" s="34"/>
      <c r="O118" s="2"/>
      <c r="P118" s="3"/>
      <c r="Q118" s="34"/>
      <c r="R118" s="2"/>
      <c r="S118" s="3"/>
      <c r="T118" s="34"/>
      <c r="U118" s="2"/>
      <c r="V118" s="3"/>
      <c r="W118" s="4"/>
    </row>
    <row r="119" spans="1:23" s="11" customFormat="1" ht="15" customHeight="1" x14ac:dyDescent="0.2">
      <c r="A119" s="212"/>
      <c r="B119" s="215"/>
      <c r="C119" s="145" t="s">
        <v>24</v>
      </c>
      <c r="D119" s="3"/>
      <c r="E119" s="32" t="s">
        <v>13</v>
      </c>
      <c r="F119" s="145" t="s">
        <v>24</v>
      </c>
      <c r="G119" s="3"/>
      <c r="H119" s="32" t="s">
        <v>13</v>
      </c>
      <c r="I119" s="145" t="s">
        <v>24</v>
      </c>
      <c r="J119" s="3"/>
      <c r="K119" s="32" t="s">
        <v>13</v>
      </c>
      <c r="L119" s="145" t="s">
        <v>24</v>
      </c>
      <c r="M119" s="3"/>
      <c r="N119" s="32" t="s">
        <v>13</v>
      </c>
      <c r="O119" s="145" t="s">
        <v>24</v>
      </c>
      <c r="P119" s="3"/>
      <c r="Q119" s="32" t="s">
        <v>13</v>
      </c>
      <c r="R119" s="145" t="s">
        <v>24</v>
      </c>
      <c r="S119" s="3"/>
      <c r="T119" s="32" t="s">
        <v>13</v>
      </c>
      <c r="U119" s="102" t="s">
        <v>24</v>
      </c>
      <c r="V119" s="30"/>
      <c r="W119" s="32" t="s">
        <v>13</v>
      </c>
    </row>
    <row r="120" spans="1:23" s="11" customFormat="1" ht="12" customHeight="1" x14ac:dyDescent="0.35">
      <c r="A120" s="212"/>
      <c r="B120" s="215"/>
      <c r="C120" s="143" t="s">
        <v>20</v>
      </c>
      <c r="D120" s="21"/>
      <c r="E120" s="22" t="s">
        <v>14</v>
      </c>
      <c r="F120" s="143" t="s">
        <v>20</v>
      </c>
      <c r="G120" s="21"/>
      <c r="H120" s="22" t="s">
        <v>14</v>
      </c>
      <c r="I120" s="143" t="s">
        <v>20</v>
      </c>
      <c r="J120" s="21"/>
      <c r="K120" s="22" t="s">
        <v>14</v>
      </c>
      <c r="L120" s="143" t="s">
        <v>20</v>
      </c>
      <c r="M120" s="21"/>
      <c r="N120" s="22" t="s">
        <v>14</v>
      </c>
      <c r="O120" s="143" t="s">
        <v>20</v>
      </c>
      <c r="P120" s="21"/>
      <c r="Q120" s="22" t="s">
        <v>14</v>
      </c>
      <c r="R120" s="143" t="s">
        <v>20</v>
      </c>
      <c r="S120" s="21"/>
      <c r="T120" s="22" t="s">
        <v>14</v>
      </c>
      <c r="U120" s="103" t="s">
        <v>20</v>
      </c>
      <c r="V120" s="31" t="s">
        <v>8</v>
      </c>
      <c r="W120" s="22" t="s">
        <v>14</v>
      </c>
    </row>
    <row r="121" spans="1:23" x14ac:dyDescent="0.2">
      <c r="A121" s="213"/>
      <c r="B121" s="216"/>
      <c r="C121" s="144">
        <f>'Hotlist - Completed'!M50</f>
        <v>0</v>
      </c>
      <c r="D121" s="23">
        <f>SUM(D114:D120)</f>
        <v>0</v>
      </c>
      <c r="E121" s="28">
        <f>+D121-C121</f>
        <v>0</v>
      </c>
      <c r="F121" s="144">
        <f>'Hotlist - Completed'!M50</f>
        <v>0</v>
      </c>
      <c r="G121" s="23">
        <f>SUM(G114:G120)</f>
        <v>0</v>
      </c>
      <c r="H121" s="28">
        <f>+G121-F121</f>
        <v>0</v>
      </c>
      <c r="I121" s="37">
        <f>'Hotlist - Completed'!M50</f>
        <v>0</v>
      </c>
      <c r="J121" s="23">
        <f>SUM(J114:J120)</f>
        <v>6300</v>
      </c>
      <c r="K121" s="28">
        <f>+J121-I121</f>
        <v>6300</v>
      </c>
      <c r="L121" s="37">
        <v>0</v>
      </c>
      <c r="M121" s="23">
        <f>SUM(M114:M120)</f>
        <v>0</v>
      </c>
      <c r="N121" s="28">
        <f>+M121-L121</f>
        <v>0</v>
      </c>
      <c r="O121" s="37">
        <f>L121</f>
        <v>0</v>
      </c>
      <c r="P121" s="23">
        <f>SUM(P114:P120)</f>
        <v>0</v>
      </c>
      <c r="Q121" s="28">
        <f>+P121-O121</f>
        <v>0</v>
      </c>
      <c r="R121" s="37">
        <f>O121</f>
        <v>0</v>
      </c>
      <c r="S121" s="23">
        <f>SUM(S114:S120)</f>
        <v>0</v>
      </c>
      <c r="T121" s="28">
        <f>+S121-R121</f>
        <v>0</v>
      </c>
      <c r="U121" s="23">
        <f>C121+F121+I121+L121</f>
        <v>0</v>
      </c>
      <c r="V121" s="23">
        <f>D121+G121+J121+M121</f>
        <v>6300</v>
      </c>
      <c r="W121" s="28">
        <f>+V121-U121</f>
        <v>6300</v>
      </c>
    </row>
    <row r="122" spans="1:23" ht="17.25" customHeight="1" thickBot="1" x14ac:dyDescent="0.4">
      <c r="A122" s="211" t="s">
        <v>114</v>
      </c>
      <c r="B122" s="214" t="s">
        <v>115</v>
      </c>
      <c r="C122" s="39" t="s">
        <v>7</v>
      </c>
      <c r="D122" s="39" t="s">
        <v>8</v>
      </c>
      <c r="E122" s="40">
        <f>COUNTA(C123:C124)</f>
        <v>0</v>
      </c>
      <c r="F122" s="38" t="s">
        <v>7</v>
      </c>
      <c r="G122" s="39" t="s">
        <v>8</v>
      </c>
      <c r="H122" s="166">
        <f>COUNTA(F123:F124)</f>
        <v>0</v>
      </c>
      <c r="I122" s="39" t="s">
        <v>7</v>
      </c>
      <c r="J122" s="39" t="s">
        <v>8</v>
      </c>
      <c r="K122" s="166">
        <f>COUNTA(I123:I124)</f>
        <v>0</v>
      </c>
      <c r="L122" s="38" t="s">
        <v>7</v>
      </c>
      <c r="M122" s="39" t="s">
        <v>8</v>
      </c>
      <c r="N122" s="166">
        <f>COUNTA(L123:L124)</f>
        <v>0</v>
      </c>
      <c r="O122" s="38" t="s">
        <v>7</v>
      </c>
      <c r="P122" s="39" t="s">
        <v>8</v>
      </c>
      <c r="Q122" s="166">
        <f>COUNTA(O123:O124)</f>
        <v>0</v>
      </c>
      <c r="R122" s="38" t="s">
        <v>7</v>
      </c>
      <c r="S122" s="39" t="s">
        <v>8</v>
      </c>
      <c r="T122" s="166">
        <f>COUNTA(R123:R124)</f>
        <v>0</v>
      </c>
      <c r="U122" s="38"/>
      <c r="V122" s="39"/>
      <c r="W122" s="166">
        <f>E122+H122+K122+N122</f>
        <v>0</v>
      </c>
    </row>
    <row r="123" spans="1:23" ht="14.25" customHeight="1" x14ac:dyDescent="0.35">
      <c r="A123" s="212"/>
      <c r="B123" s="215"/>
      <c r="C123" s="26"/>
      <c r="D123" s="26"/>
      <c r="E123" s="22"/>
      <c r="F123" s="2"/>
      <c r="G123" s="3"/>
      <c r="H123" s="4"/>
      <c r="I123" s="3"/>
      <c r="J123" s="3"/>
      <c r="K123" s="4"/>
      <c r="L123" s="2"/>
      <c r="M123" s="3"/>
      <c r="O123" s="2"/>
      <c r="P123" s="3"/>
      <c r="R123" s="2"/>
      <c r="S123" s="3"/>
      <c r="U123" s="2"/>
      <c r="V123" s="3"/>
      <c r="W123" s="4"/>
    </row>
    <row r="124" spans="1:23" ht="12.75" customHeight="1" x14ac:dyDescent="0.35">
      <c r="A124" s="212"/>
      <c r="B124" s="215"/>
      <c r="C124" s="3"/>
      <c r="D124" s="3"/>
      <c r="E124" s="22"/>
      <c r="F124" s="2"/>
      <c r="G124" s="3"/>
      <c r="H124" s="4"/>
      <c r="I124" s="3"/>
      <c r="J124" s="3"/>
      <c r="K124" s="4"/>
      <c r="N124" s="34"/>
      <c r="Q124" s="34"/>
      <c r="U124" s="2"/>
      <c r="V124" s="3"/>
      <c r="W124" s="4"/>
    </row>
    <row r="125" spans="1:23" ht="13.5" customHeight="1" x14ac:dyDescent="0.2">
      <c r="A125" s="212"/>
      <c r="B125" s="215"/>
      <c r="C125" s="145" t="s">
        <v>24</v>
      </c>
      <c r="D125" s="3"/>
      <c r="E125" s="32" t="s">
        <v>13</v>
      </c>
      <c r="F125" s="102" t="s">
        <v>24</v>
      </c>
      <c r="G125" s="81"/>
      <c r="H125" s="32" t="s">
        <v>13</v>
      </c>
      <c r="I125" s="145" t="s">
        <v>24</v>
      </c>
      <c r="J125" s="3"/>
      <c r="K125" s="32" t="s">
        <v>13</v>
      </c>
      <c r="L125" s="145" t="s">
        <v>24</v>
      </c>
      <c r="M125" s="3"/>
      <c r="N125" s="32" t="s">
        <v>13</v>
      </c>
      <c r="O125" s="145" t="s">
        <v>24</v>
      </c>
      <c r="P125" s="3"/>
      <c r="Q125" s="32" t="s">
        <v>13</v>
      </c>
      <c r="R125" s="145" t="s">
        <v>24</v>
      </c>
      <c r="S125" s="3"/>
      <c r="T125" s="32" t="s">
        <v>13</v>
      </c>
      <c r="U125" s="102" t="s">
        <v>24</v>
      </c>
      <c r="V125" s="30"/>
      <c r="W125" s="32" t="s">
        <v>13</v>
      </c>
    </row>
    <row r="126" spans="1:23" ht="15.75" customHeight="1" x14ac:dyDescent="0.35">
      <c r="A126" s="212"/>
      <c r="B126" s="215"/>
      <c r="C126" s="143" t="s">
        <v>20</v>
      </c>
      <c r="D126" s="21"/>
      <c r="E126" s="22" t="s">
        <v>14</v>
      </c>
      <c r="F126" s="160" t="s">
        <v>20</v>
      </c>
      <c r="G126" s="31"/>
      <c r="H126" s="80" t="s">
        <v>14</v>
      </c>
      <c r="I126" s="143" t="s">
        <v>20</v>
      </c>
      <c r="J126" s="21"/>
      <c r="K126" s="22" t="s">
        <v>14</v>
      </c>
      <c r="L126" s="143" t="s">
        <v>20</v>
      </c>
      <c r="M126" s="21"/>
      <c r="N126" s="22" t="s">
        <v>14</v>
      </c>
      <c r="O126" s="143" t="s">
        <v>20</v>
      </c>
      <c r="P126" s="21"/>
      <c r="Q126" s="22" t="s">
        <v>14</v>
      </c>
      <c r="R126" s="143" t="s">
        <v>20</v>
      </c>
      <c r="S126" s="21"/>
      <c r="T126" s="22" t="s">
        <v>14</v>
      </c>
      <c r="U126" s="103" t="s">
        <v>20</v>
      </c>
      <c r="V126" s="31" t="s">
        <v>8</v>
      </c>
      <c r="W126" s="22" t="s">
        <v>14</v>
      </c>
    </row>
    <row r="127" spans="1:23" s="11" customFormat="1" ht="15" customHeight="1" x14ac:dyDescent="0.2">
      <c r="A127" s="213"/>
      <c r="B127" s="216"/>
      <c r="C127" s="144">
        <f>'Hotlist - Completed'!M63</f>
        <v>0</v>
      </c>
      <c r="D127" s="23">
        <f>SUM(D123:D124)</f>
        <v>0</v>
      </c>
      <c r="E127" s="28">
        <f>+D127-C127</f>
        <v>0</v>
      </c>
      <c r="F127" s="144">
        <f>'Hotlist - Completed'!M63</f>
        <v>0</v>
      </c>
      <c r="G127" s="23">
        <f>SUM(G123:G124)</f>
        <v>0</v>
      </c>
      <c r="H127" s="28">
        <f>+G127-F127</f>
        <v>0</v>
      </c>
      <c r="I127" s="37">
        <f>'Hotlist - Completed'!M57</f>
        <v>0</v>
      </c>
      <c r="J127" s="23">
        <f>SUM(J123:J126)</f>
        <v>0</v>
      </c>
      <c r="K127" s="28">
        <f>+J127-I127</f>
        <v>0</v>
      </c>
      <c r="L127" s="37">
        <v>0</v>
      </c>
      <c r="M127" s="23">
        <f>SUM(M123:M126)</f>
        <v>0</v>
      </c>
      <c r="N127" s="28">
        <f>+M127-L127</f>
        <v>0</v>
      </c>
      <c r="O127" s="37">
        <v>0</v>
      </c>
      <c r="P127" s="23">
        <f>SUM(P123:P126)</f>
        <v>0</v>
      </c>
      <c r="Q127" s="28">
        <f>+P127-O127</f>
        <v>0</v>
      </c>
      <c r="R127" s="37">
        <v>0</v>
      </c>
      <c r="S127" s="23">
        <f>SUM(S123:S124)</f>
        <v>0</v>
      </c>
      <c r="T127" s="28">
        <f>+S127-R127</f>
        <v>0</v>
      </c>
      <c r="U127" s="23">
        <f>C127+F127+I127+L127</f>
        <v>0</v>
      </c>
      <c r="V127" s="23">
        <f>D127+G127+J127+M127</f>
        <v>0</v>
      </c>
      <c r="W127" s="23">
        <f>+V127-U127</f>
        <v>0</v>
      </c>
    </row>
    <row r="128" spans="1:23" ht="16.5" customHeight="1" thickBot="1" x14ac:dyDescent="0.4">
      <c r="A128" s="211" t="s">
        <v>16</v>
      </c>
      <c r="B128" s="214" t="s">
        <v>17</v>
      </c>
      <c r="C128" s="39" t="s">
        <v>7</v>
      </c>
      <c r="D128" s="39" t="s">
        <v>8</v>
      </c>
      <c r="E128" s="40">
        <f>COUNTA(C129:C130)</f>
        <v>0</v>
      </c>
      <c r="F128" s="38" t="s">
        <v>7</v>
      </c>
      <c r="G128" s="39" t="s">
        <v>8</v>
      </c>
      <c r="H128" s="166">
        <f>COUNTA(F129:F130)</f>
        <v>0</v>
      </c>
      <c r="I128" s="39" t="s">
        <v>7</v>
      </c>
      <c r="J128" s="39" t="s">
        <v>8</v>
      </c>
      <c r="K128" s="166">
        <f>COUNTA(I129:I130)</f>
        <v>0</v>
      </c>
      <c r="L128" s="38" t="s">
        <v>7</v>
      </c>
      <c r="M128" s="39" t="s">
        <v>8</v>
      </c>
      <c r="N128" s="166">
        <f>COUNTA(L129:L130)</f>
        <v>0</v>
      </c>
      <c r="O128" s="38" t="s">
        <v>7</v>
      </c>
      <c r="P128" s="39" t="s">
        <v>8</v>
      </c>
      <c r="Q128" s="166">
        <f>COUNTA(O129:O130)</f>
        <v>0</v>
      </c>
      <c r="R128" s="38" t="s">
        <v>7</v>
      </c>
      <c r="S128" s="39" t="s">
        <v>8</v>
      </c>
      <c r="T128" s="166">
        <f>COUNTA(R129:R130)</f>
        <v>0</v>
      </c>
      <c r="U128" s="38"/>
      <c r="V128" s="39"/>
      <c r="W128" s="166">
        <f>E128+H128+K128+N128</f>
        <v>0</v>
      </c>
    </row>
    <row r="129" spans="1:23" ht="14.25" customHeight="1" x14ac:dyDescent="0.35">
      <c r="A129" s="212"/>
      <c r="B129" s="215"/>
      <c r="C129" s="26"/>
      <c r="D129" s="26"/>
      <c r="E129" s="22"/>
      <c r="F129" s="2"/>
      <c r="G129" s="3"/>
      <c r="H129" s="4"/>
      <c r="I129" s="3"/>
      <c r="J129" s="3"/>
      <c r="K129" s="4"/>
      <c r="L129" s="2"/>
      <c r="M129" s="3"/>
      <c r="O129" s="2"/>
      <c r="P129" s="3"/>
      <c r="R129" s="2"/>
      <c r="S129" s="3"/>
      <c r="U129" s="2"/>
      <c r="V129" s="3"/>
      <c r="W129" s="4"/>
    </row>
    <row r="130" spans="1:23" ht="12.75" customHeight="1" x14ac:dyDescent="0.35">
      <c r="A130" s="212"/>
      <c r="B130" s="215"/>
      <c r="C130" s="3"/>
      <c r="D130" s="3"/>
      <c r="E130" s="22"/>
      <c r="F130" s="2"/>
      <c r="G130" s="3"/>
      <c r="H130" s="4"/>
      <c r="I130" s="3"/>
      <c r="J130" s="3"/>
      <c r="K130" s="4"/>
      <c r="N130" s="34"/>
      <c r="Q130" s="34"/>
      <c r="U130" s="2"/>
      <c r="V130" s="3"/>
      <c r="W130" s="4"/>
    </row>
    <row r="131" spans="1:23" ht="13.5" customHeight="1" x14ac:dyDescent="0.2">
      <c r="A131" s="212"/>
      <c r="B131" s="215"/>
      <c r="C131" s="145" t="s">
        <v>24</v>
      </c>
      <c r="D131" s="3"/>
      <c r="E131" s="32" t="s">
        <v>13</v>
      </c>
      <c r="F131" s="102" t="s">
        <v>24</v>
      </c>
      <c r="G131" s="81"/>
      <c r="H131" s="32" t="s">
        <v>13</v>
      </c>
      <c r="I131" s="145" t="s">
        <v>24</v>
      </c>
      <c r="J131" s="3"/>
      <c r="K131" s="32" t="s">
        <v>13</v>
      </c>
      <c r="L131" s="145" t="s">
        <v>24</v>
      </c>
      <c r="M131" s="3"/>
      <c r="N131" s="32" t="s">
        <v>13</v>
      </c>
      <c r="O131" s="145" t="s">
        <v>24</v>
      </c>
      <c r="P131" s="3"/>
      <c r="Q131" s="32" t="s">
        <v>13</v>
      </c>
      <c r="R131" s="145" t="s">
        <v>24</v>
      </c>
      <c r="S131" s="3"/>
      <c r="T131" s="32" t="s">
        <v>13</v>
      </c>
      <c r="U131" s="102" t="s">
        <v>24</v>
      </c>
      <c r="V131" s="30"/>
      <c r="W131" s="32" t="s">
        <v>13</v>
      </c>
    </row>
    <row r="132" spans="1:23" ht="15.75" customHeight="1" x14ac:dyDescent="0.35">
      <c r="A132" s="212"/>
      <c r="B132" s="215"/>
      <c r="C132" s="143" t="s">
        <v>20</v>
      </c>
      <c r="D132" s="21"/>
      <c r="E132" s="22" t="s">
        <v>14</v>
      </c>
      <c r="F132" s="160" t="s">
        <v>20</v>
      </c>
      <c r="G132" s="31"/>
      <c r="H132" s="80" t="s">
        <v>14</v>
      </c>
      <c r="I132" s="143" t="s">
        <v>20</v>
      </c>
      <c r="J132" s="21"/>
      <c r="K132" s="22" t="s">
        <v>14</v>
      </c>
      <c r="L132" s="143" t="s">
        <v>20</v>
      </c>
      <c r="M132" s="21"/>
      <c r="N132" s="22" t="s">
        <v>14</v>
      </c>
      <c r="O132" s="143" t="s">
        <v>20</v>
      </c>
      <c r="P132" s="21"/>
      <c r="Q132" s="22" t="s">
        <v>14</v>
      </c>
      <c r="R132" s="143" t="s">
        <v>20</v>
      </c>
      <c r="S132" s="21"/>
      <c r="T132" s="22" t="s">
        <v>14</v>
      </c>
      <c r="U132" s="103" t="s">
        <v>20</v>
      </c>
      <c r="V132" s="31" t="s">
        <v>8</v>
      </c>
      <c r="W132" s="22" t="s">
        <v>14</v>
      </c>
    </row>
    <row r="133" spans="1:23" s="11" customFormat="1" ht="15" customHeight="1" x14ac:dyDescent="0.2">
      <c r="A133" s="213"/>
      <c r="B133" s="216"/>
      <c r="C133" s="144">
        <f>'Hotlist - Completed'!M72</f>
        <v>0</v>
      </c>
      <c r="D133" s="23">
        <f>SUM(D129:D130)</f>
        <v>0</v>
      </c>
      <c r="E133" s="28">
        <f>+D133-C133</f>
        <v>0</v>
      </c>
      <c r="F133" s="144">
        <f>'Hotlist - Completed'!M57</f>
        <v>0</v>
      </c>
      <c r="G133" s="23">
        <f>SUM(G129:G130)</f>
        <v>0</v>
      </c>
      <c r="H133" s="28">
        <f>+G133-F133</f>
        <v>0</v>
      </c>
      <c r="I133" s="37">
        <f>'Hotlist - Completed'!M63</f>
        <v>0</v>
      </c>
      <c r="J133" s="23">
        <f>SUM(J129:J132)</f>
        <v>0</v>
      </c>
      <c r="K133" s="28">
        <f>+J133-I133</f>
        <v>0</v>
      </c>
      <c r="L133" s="37">
        <v>0</v>
      </c>
      <c r="M133" s="23">
        <f>SUM(M129:M132)</f>
        <v>0</v>
      </c>
      <c r="N133" s="28">
        <f>+M133-L133</f>
        <v>0</v>
      </c>
      <c r="O133" s="37">
        <v>0</v>
      </c>
      <c r="P133" s="23">
        <f>SUM(P129:P132)</f>
        <v>0</v>
      </c>
      <c r="Q133" s="28">
        <f>+P133-O133</f>
        <v>0</v>
      </c>
      <c r="R133" s="37">
        <v>0</v>
      </c>
      <c r="S133" s="23">
        <f>SUM(S129:S132)</f>
        <v>0</v>
      </c>
      <c r="T133" s="28">
        <f>+S133-R133</f>
        <v>0</v>
      </c>
      <c r="U133" s="23">
        <f>C133+F133+I133+L133</f>
        <v>0</v>
      </c>
      <c r="V133" s="23">
        <f>D133+G133+J133+M133</f>
        <v>0</v>
      </c>
      <c r="W133" s="23">
        <f>+V133-U133</f>
        <v>0</v>
      </c>
    </row>
    <row r="134" spans="1:23" s="11" customFormat="1" ht="16.5" customHeight="1" thickBot="1" x14ac:dyDescent="0.4">
      <c r="A134" s="211" t="s">
        <v>23</v>
      </c>
      <c r="B134" s="214" t="s">
        <v>143</v>
      </c>
      <c r="C134" s="38" t="s">
        <v>7</v>
      </c>
      <c r="D134" s="39" t="s">
        <v>8</v>
      </c>
      <c r="E134" s="40">
        <f>COUNTA(C135:C137)</f>
        <v>0</v>
      </c>
      <c r="F134" s="38" t="s">
        <v>7</v>
      </c>
      <c r="G134" s="39" t="s">
        <v>8</v>
      </c>
      <c r="H134" s="166">
        <f>COUNTA(F135:F137)</f>
        <v>0</v>
      </c>
      <c r="I134" s="38" t="s">
        <v>7</v>
      </c>
      <c r="J134" s="39" t="s">
        <v>8</v>
      </c>
      <c r="K134" s="166">
        <f>COUNTA(I135:I137)</f>
        <v>0</v>
      </c>
      <c r="L134" s="38" t="s">
        <v>7</v>
      </c>
      <c r="M134" s="39" t="s">
        <v>8</v>
      </c>
      <c r="N134" s="166">
        <f>COUNTA(L135:L137)</f>
        <v>0</v>
      </c>
      <c r="O134" s="38" t="s">
        <v>7</v>
      </c>
      <c r="P134" s="39" t="s">
        <v>8</v>
      </c>
      <c r="Q134" s="166">
        <f>COUNTA(O135:O137)</f>
        <v>0</v>
      </c>
      <c r="R134" s="38" t="s">
        <v>7</v>
      </c>
      <c r="S134" s="39" t="s">
        <v>8</v>
      </c>
      <c r="T134" s="166">
        <f>COUNTA(R135:R137)</f>
        <v>0</v>
      </c>
      <c r="U134" s="38"/>
      <c r="V134" s="39"/>
      <c r="W134" s="166">
        <f>E134+H134+K134+N134</f>
        <v>0</v>
      </c>
    </row>
    <row r="135" spans="1:23" s="11" customFormat="1" ht="12" customHeight="1" x14ac:dyDescent="0.2">
      <c r="A135" s="212"/>
      <c r="B135" s="215"/>
      <c r="C135" s="2"/>
      <c r="D135" s="3"/>
      <c r="E135" s="4"/>
      <c r="F135" s="2"/>
      <c r="G135" s="3"/>
      <c r="H135" s="4"/>
      <c r="I135" s="2"/>
      <c r="J135" s="3"/>
      <c r="K135" s="4"/>
      <c r="L135" s="2"/>
      <c r="M135" s="3"/>
      <c r="N135" s="4"/>
      <c r="O135" s="2"/>
      <c r="P135" s="3"/>
      <c r="Q135" s="4"/>
      <c r="R135" s="2"/>
      <c r="S135" s="3"/>
      <c r="T135" s="4"/>
      <c r="U135" s="2"/>
      <c r="V135" s="3"/>
      <c r="W135" s="4"/>
    </row>
    <row r="136" spans="1:23" s="11" customFormat="1" ht="12" customHeight="1" x14ac:dyDescent="0.2">
      <c r="A136" s="212"/>
      <c r="B136" s="215"/>
      <c r="C136" s="2"/>
      <c r="D136" s="3"/>
      <c r="E136" s="4"/>
      <c r="F136" s="3"/>
      <c r="G136" s="3"/>
      <c r="H136" s="4"/>
      <c r="I136" s="2"/>
      <c r="J136" s="3"/>
      <c r="K136" s="4"/>
      <c r="L136" s="2"/>
      <c r="M136" s="3"/>
      <c r="N136" s="4"/>
      <c r="O136" s="2"/>
      <c r="P136" s="3"/>
      <c r="Q136" s="4"/>
      <c r="R136" s="2"/>
      <c r="S136" s="3"/>
      <c r="T136" s="4"/>
      <c r="U136" s="2"/>
      <c r="V136" s="3"/>
      <c r="W136" s="4"/>
    </row>
    <row r="137" spans="1:23" s="11" customFormat="1" ht="12" customHeight="1" x14ac:dyDescent="0.2">
      <c r="A137" s="212"/>
      <c r="B137" s="215"/>
      <c r="C137" s="2"/>
      <c r="D137" s="3"/>
      <c r="E137" s="4"/>
      <c r="F137" s="3"/>
      <c r="G137" s="3"/>
      <c r="H137" s="4"/>
      <c r="I137" s="2"/>
      <c r="J137" s="3"/>
      <c r="K137" s="4"/>
      <c r="L137" s="2"/>
      <c r="M137" s="3"/>
      <c r="N137" s="4"/>
      <c r="O137" s="2"/>
      <c r="P137" s="3"/>
      <c r="Q137" s="4"/>
      <c r="R137" s="2"/>
      <c r="S137" s="3"/>
      <c r="T137" s="4"/>
      <c r="U137" s="2"/>
      <c r="V137" s="3"/>
      <c r="W137" s="4"/>
    </row>
    <row r="138" spans="1:23" s="11" customFormat="1" ht="15" customHeight="1" x14ac:dyDescent="0.2">
      <c r="A138" s="212"/>
      <c r="B138" s="215"/>
      <c r="C138" s="102" t="s">
        <v>24</v>
      </c>
      <c r="D138" s="6"/>
      <c r="E138" s="32" t="s">
        <v>13</v>
      </c>
      <c r="F138" s="145" t="s">
        <v>24</v>
      </c>
      <c r="G138" s="12"/>
      <c r="H138" s="32" t="s">
        <v>13</v>
      </c>
      <c r="I138" s="145" t="s">
        <v>24</v>
      </c>
      <c r="J138" s="6"/>
      <c r="K138" s="32" t="s">
        <v>13</v>
      </c>
      <c r="L138" s="102" t="s">
        <v>24</v>
      </c>
      <c r="M138" s="6"/>
      <c r="N138" s="32" t="s">
        <v>13</v>
      </c>
      <c r="O138" s="102" t="s">
        <v>24</v>
      </c>
      <c r="P138" s="6"/>
      <c r="Q138" s="32" t="s">
        <v>13</v>
      </c>
      <c r="R138" s="102" t="s">
        <v>24</v>
      </c>
      <c r="S138" s="6"/>
      <c r="T138" s="32" t="s">
        <v>13</v>
      </c>
      <c r="U138" s="102" t="s">
        <v>24</v>
      </c>
      <c r="V138" s="30"/>
      <c r="W138" s="32" t="s">
        <v>13</v>
      </c>
    </row>
    <row r="139" spans="1:23" s="11" customFormat="1" ht="12" customHeight="1" x14ac:dyDescent="0.35">
      <c r="A139" s="212"/>
      <c r="B139" s="215"/>
      <c r="C139" s="103" t="s">
        <v>20</v>
      </c>
      <c r="D139" s="21"/>
      <c r="E139" s="22" t="s">
        <v>14</v>
      </c>
      <c r="F139" s="143" t="s">
        <v>20</v>
      </c>
      <c r="G139" s="21"/>
      <c r="H139" s="22" t="s">
        <v>14</v>
      </c>
      <c r="I139" s="143" t="s">
        <v>20</v>
      </c>
      <c r="J139" s="21"/>
      <c r="K139" s="22" t="s">
        <v>14</v>
      </c>
      <c r="L139" s="103" t="s">
        <v>20</v>
      </c>
      <c r="M139" s="21"/>
      <c r="N139" s="22" t="s">
        <v>14</v>
      </c>
      <c r="O139" s="103" t="s">
        <v>20</v>
      </c>
      <c r="P139" s="21"/>
      <c r="Q139" s="22" t="s">
        <v>14</v>
      </c>
      <c r="R139" s="103" t="s">
        <v>20</v>
      </c>
      <c r="S139" s="21"/>
      <c r="T139" s="22" t="s">
        <v>14</v>
      </c>
      <c r="U139" s="103" t="s">
        <v>20</v>
      </c>
      <c r="V139" s="31" t="s">
        <v>8</v>
      </c>
      <c r="W139" s="22" t="s">
        <v>14</v>
      </c>
    </row>
    <row r="140" spans="1:23" s="11" customFormat="1" ht="13.5" customHeight="1" x14ac:dyDescent="0.2">
      <c r="A140" s="213"/>
      <c r="B140" s="216"/>
      <c r="C140" s="144">
        <f>'Hotlist - Completed'!M72</f>
        <v>0</v>
      </c>
      <c r="D140" s="23">
        <f>SUM(D135:D139)</f>
        <v>0</v>
      </c>
      <c r="E140" s="41">
        <f>+D140-C140</f>
        <v>0</v>
      </c>
      <c r="F140" s="144">
        <f>'Hotlist - Completed'!M76</f>
        <v>113832</v>
      </c>
      <c r="G140" s="23">
        <f>SUM(G135:G139)</f>
        <v>0</v>
      </c>
      <c r="H140" s="23">
        <f>+G140-F140</f>
        <v>-113832</v>
      </c>
      <c r="I140" s="37">
        <f>'Hotlist - Completed'!M72</f>
        <v>0</v>
      </c>
      <c r="J140" s="23">
        <f>SUM(J135:J139)</f>
        <v>0</v>
      </c>
      <c r="K140" s="23">
        <f>+J140-I140</f>
        <v>0</v>
      </c>
      <c r="L140" s="37">
        <v>0</v>
      </c>
      <c r="M140" s="23">
        <f>SUM(M135:M139)</f>
        <v>0</v>
      </c>
      <c r="N140" s="41">
        <f>+M140-L140</f>
        <v>0</v>
      </c>
      <c r="O140" s="37">
        <f>L140</f>
        <v>0</v>
      </c>
      <c r="P140" s="23">
        <f>SUM(P135:P139)</f>
        <v>0</v>
      </c>
      <c r="Q140" s="41">
        <f>+P140-O140</f>
        <v>0</v>
      </c>
      <c r="R140" s="37">
        <f>O140</f>
        <v>0</v>
      </c>
      <c r="S140" s="23">
        <f>SUM(S135:S139)</f>
        <v>0</v>
      </c>
      <c r="T140" s="41">
        <f>+S140-R140</f>
        <v>0</v>
      </c>
      <c r="U140" s="23">
        <f>C140+F140+I140+L140</f>
        <v>113832</v>
      </c>
      <c r="V140" s="23">
        <f>D140+G140+J140+M140</f>
        <v>0</v>
      </c>
      <c r="W140" s="23">
        <f>+V140-U140</f>
        <v>-113832</v>
      </c>
    </row>
    <row r="141" spans="1:23" x14ac:dyDescent="0.2">
      <c r="A141" s="49"/>
      <c r="B141" s="47"/>
      <c r="C141" s="36"/>
      <c r="D141" s="42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 spans="1:23" s="10" customFormat="1" ht="14.4" thickBot="1" x14ac:dyDescent="0.35">
      <c r="A142" s="44"/>
      <c r="B142" s="44"/>
      <c r="C142" s="37" t="e">
        <f>C17+C33+C46+C73+C92+#REF!+#REF!+#REF!+#REF!+#REF!+C98+C106+#REF!+C112+C121+C127+#REF!+C140</f>
        <v>#REF!</v>
      </c>
      <c r="D142" s="23" t="e">
        <f>D17+D33+D46+D73+D92+#REF!+#REF!+#REF!+#REF!+#REF!+D98+D106+#REF!+D112+D121+D127+#REF!+D140</f>
        <v>#REF!</v>
      </c>
      <c r="E142" s="28" t="e">
        <f>+D142-C142</f>
        <v>#REF!</v>
      </c>
      <c r="F142" s="37" t="e">
        <f>F17+F33+F46+F73+F92+#REF!+#REF!+#REF!+#REF!+#REF!+F98+F106+#REF!+F112+F121+F127+F140</f>
        <v>#REF!</v>
      </c>
      <c r="G142" s="23" t="e">
        <f>G17+G33+G46+G73+G92+#REF!+#REF!+#REF!+#REF!+#REF!+G98+G106+#REF!+G112+G121+G127+G140</f>
        <v>#REF!</v>
      </c>
      <c r="H142" s="23" t="e">
        <f>H17+H33+H46+H73+H92+#REF!+#REF!+#REF!+#REF!+#REF!+H98+H106+#REF!+H112+H121+H127+H140</f>
        <v>#REF!</v>
      </c>
      <c r="I142" s="37">
        <f t="shared" ref="I142:W142" si="0">I17+I33+I46+I73+I92+I98+I106+I112+I121+I127+I140+I133</f>
        <v>113832</v>
      </c>
      <c r="J142" s="23">
        <f t="shared" si="0"/>
        <v>46179</v>
      </c>
      <c r="K142" s="23">
        <f t="shared" si="0"/>
        <v>-67653</v>
      </c>
      <c r="L142" s="37">
        <f t="shared" si="0"/>
        <v>131913</v>
      </c>
      <c r="M142" s="23">
        <f t="shared" si="0"/>
        <v>155784</v>
      </c>
      <c r="N142" s="23">
        <f t="shared" si="0"/>
        <v>23871</v>
      </c>
      <c r="O142" s="37">
        <f t="shared" si="0"/>
        <v>10690</v>
      </c>
      <c r="P142" s="23">
        <f t="shared" si="0"/>
        <v>0</v>
      </c>
      <c r="Q142" s="23">
        <f t="shared" si="0"/>
        <v>-10690</v>
      </c>
      <c r="R142" s="37">
        <f t="shared" si="0"/>
        <v>10690</v>
      </c>
      <c r="S142" s="23">
        <f t="shared" si="0"/>
        <v>0</v>
      </c>
      <c r="T142" s="23">
        <f t="shared" si="0"/>
        <v>-10690</v>
      </c>
      <c r="U142" s="23">
        <f t="shared" si="0"/>
        <v>587241</v>
      </c>
      <c r="V142" s="23">
        <f t="shared" si="0"/>
        <v>201963</v>
      </c>
      <c r="W142" s="23">
        <f t="shared" si="0"/>
        <v>-385278</v>
      </c>
    </row>
    <row r="143" spans="1:23" s="24" customFormat="1" ht="14.4" thickBot="1" x14ac:dyDescent="0.35">
      <c r="A143" s="11"/>
      <c r="B143" s="11"/>
      <c r="C143" s="10"/>
      <c r="D143" s="45"/>
      <c r="E143" s="46" t="e">
        <f>E6+E18+E34+E47+E74+#REF!+#REF!+#REF!+#REF!+#REF!+E93+E99+#REF!+E107+E113+E122+#REF!+E134</f>
        <v>#REF!</v>
      </c>
      <c r="F143" s="43"/>
      <c r="G143" s="45"/>
      <c r="H143" s="167" t="e">
        <f>H6+H18+H34+H47+H74+#REF!+#REF!+#REF!+#REF!+#REF!+H93+H99+#REF!+H107+H113+H122+H134</f>
        <v>#REF!</v>
      </c>
      <c r="I143" s="43"/>
      <c r="J143" s="45"/>
      <c r="K143" s="167">
        <f>K6+K18+K34+K47+K74+K93+K99+K107+K113+K122+K134+K128</f>
        <v>33</v>
      </c>
      <c r="L143" s="43"/>
      <c r="M143" s="43"/>
      <c r="N143" s="167">
        <f>N6+N18+N34+N47+N74+N93+N99+N107+N113+N122+N134+N128</f>
        <v>51</v>
      </c>
      <c r="O143" s="43"/>
      <c r="P143" s="43"/>
      <c r="Q143" s="167">
        <f>Q6+Q18+Q34+Q47+Q74+Q93+Q99+Q107+Q113+Q122+Q134+Q128</f>
        <v>0</v>
      </c>
      <c r="R143" s="43"/>
      <c r="S143" s="43"/>
      <c r="T143" s="167">
        <f>T6+T18+T34+T47+T74+T93+T99+T107+T113+T122+T134+T128</f>
        <v>0</v>
      </c>
      <c r="U143" s="43"/>
      <c r="V143" s="45"/>
      <c r="W143" s="167">
        <f>W6+W18+W34+W47+W74+W93+W99+W107+W113+W122+W134+W128</f>
        <v>84</v>
      </c>
    </row>
    <row r="144" spans="1:23" s="24" customFormat="1" ht="13.8" x14ac:dyDescent="0.3">
      <c r="A144" s="11"/>
      <c r="B144" s="11"/>
      <c r="C144" s="10"/>
      <c r="D144" s="45"/>
      <c r="E144" s="43"/>
      <c r="F144" s="43"/>
      <c r="G144" s="45"/>
      <c r="H144" s="43"/>
      <c r="I144" s="43"/>
      <c r="J144" s="45"/>
      <c r="K144" s="43"/>
      <c r="L144" s="43"/>
      <c r="M144" s="43"/>
      <c r="N144" s="168"/>
      <c r="O144" s="43"/>
      <c r="P144" s="43"/>
      <c r="Q144" s="43"/>
      <c r="R144" s="43"/>
      <c r="S144" s="43"/>
      <c r="T144" s="43"/>
      <c r="U144" s="43"/>
      <c r="V144" s="45"/>
      <c r="W144" s="43"/>
    </row>
    <row r="145" spans="1:23" s="24" customFormat="1" ht="13.8" x14ac:dyDescent="0.3">
      <c r="A145" s="11"/>
      <c r="B145" s="11"/>
      <c r="C145" s="10"/>
      <c r="D145" s="45"/>
      <c r="E145" s="43"/>
      <c r="F145" s="43"/>
      <c r="G145" s="45"/>
      <c r="H145" s="43"/>
      <c r="I145" s="43"/>
      <c r="J145" s="45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5"/>
      <c r="W145" s="43"/>
    </row>
    <row r="147" spans="1:23" x14ac:dyDescent="0.2">
      <c r="C147" s="12" t="s">
        <v>33</v>
      </c>
    </row>
    <row r="148" spans="1:23" x14ac:dyDescent="0.2">
      <c r="C148" s="141"/>
    </row>
    <row r="149" spans="1:23" x14ac:dyDescent="0.2">
      <c r="C149" s="132" t="e">
        <f>+C142-C148</f>
        <v>#REF!</v>
      </c>
    </row>
    <row r="150" spans="1:23" x14ac:dyDescent="0.2">
      <c r="D150" s="148"/>
    </row>
    <row r="151" spans="1:23" x14ac:dyDescent="0.2">
      <c r="C151" s="142"/>
      <c r="D151" s="149"/>
    </row>
    <row r="152" spans="1:23" x14ac:dyDescent="0.2">
      <c r="D152" s="149"/>
    </row>
    <row r="153" spans="1:23" x14ac:dyDescent="0.2">
      <c r="D153" s="149"/>
    </row>
  </sheetData>
  <mergeCells count="25">
    <mergeCell ref="B113:B121"/>
    <mergeCell ref="A128:A133"/>
    <mergeCell ref="B128:B133"/>
    <mergeCell ref="A134:A140"/>
    <mergeCell ref="B134:B140"/>
    <mergeCell ref="B47:B73"/>
    <mergeCell ref="A93:A98"/>
    <mergeCell ref="B93:B98"/>
    <mergeCell ref="B99:B106"/>
    <mergeCell ref="A99:A106"/>
    <mergeCell ref="A122:A127"/>
    <mergeCell ref="B122:B127"/>
    <mergeCell ref="A107:A112"/>
    <mergeCell ref="B107:B112"/>
    <mergeCell ref="A113:A121"/>
    <mergeCell ref="N3:W3"/>
    <mergeCell ref="A34:A46"/>
    <mergeCell ref="B34:B46"/>
    <mergeCell ref="B74:B92"/>
    <mergeCell ref="A6:A17"/>
    <mergeCell ref="B6:B17"/>
    <mergeCell ref="A18:A33"/>
    <mergeCell ref="B18:B33"/>
    <mergeCell ref="A74:A92"/>
    <mergeCell ref="A47:A73"/>
  </mergeCells>
  <phoneticPr fontId="0" type="noConversion"/>
  <printOptions horizontalCentered="1"/>
  <pageMargins left="0" right="0" top="0.22" bottom="0.16" header="0.27" footer="0.27"/>
  <pageSetup scale="48" fitToHeight="3" orientation="landscape" r:id="rId1"/>
  <headerFooter alignWithMargins="0"/>
  <rowBreaks count="1" manualBreakCount="1">
    <brk id="92" max="2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662940</xdr:colOff>
                    <xdr:row>151</xdr:row>
                    <xdr:rowOff>76200</xdr:rowOff>
                  </from>
                  <to>
                    <xdr:col>7</xdr:col>
                    <xdr:colOff>198120</xdr:colOff>
                    <xdr:row>154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0"/>
  <sheetViews>
    <sheetView zoomScale="75" zoomScaleNormal="75" workbookViewId="0">
      <selection activeCell="E28" activeCellId="1" sqref="E14 E28"/>
    </sheetView>
  </sheetViews>
  <sheetFormatPr defaultColWidth="9.109375" defaultRowHeight="10.199999999999999" x14ac:dyDescent="0.2"/>
  <cols>
    <col min="1" max="1" width="2.6640625" style="50" customWidth="1"/>
    <col min="2" max="2" width="0.6640625" style="50" customWidth="1"/>
    <col min="3" max="3" width="25.6640625" style="71" customWidth="1"/>
    <col min="4" max="4" width="8.6640625" style="50" customWidth="1"/>
    <col min="5" max="5" width="12.33203125" style="71" bestFit="1" customWidth="1"/>
    <col min="6" max="6" width="7.6640625" style="50" customWidth="1"/>
    <col min="7" max="7" width="11.6640625" style="71" customWidth="1"/>
    <col min="8" max="8" width="9.88671875" style="50" customWidth="1"/>
    <col min="9" max="9" width="30.44140625" style="50" customWidth="1"/>
    <col min="10" max="10" width="8.6640625" style="50" customWidth="1"/>
    <col min="11" max="11" width="11.88671875" style="50" bestFit="1" customWidth="1"/>
    <col min="12" max="12" width="7.6640625" style="50" customWidth="1"/>
    <col min="13" max="13" width="23.109375" style="50" customWidth="1"/>
    <col min="14" max="14" width="11.33203125" style="50" customWidth="1"/>
    <col min="15" max="15" width="13.6640625" style="50" customWidth="1"/>
    <col min="16" max="17" width="7.6640625" style="50" customWidth="1"/>
    <col min="18" max="18" width="13.6640625" style="50" customWidth="1"/>
    <col min="19" max="20" width="7.6640625" style="50" customWidth="1"/>
    <col min="21" max="16384" width="9.109375" style="50"/>
  </cols>
  <sheetData>
    <row r="1" spans="1:20" ht="9.75" customHeight="1" x14ac:dyDescent="0.2">
      <c r="B1" s="51"/>
      <c r="C1" s="52"/>
      <c r="D1" s="51"/>
      <c r="E1" s="52"/>
      <c r="F1" s="51"/>
      <c r="G1" s="53"/>
    </row>
    <row r="2" spans="1:20" s="61" customFormat="1" ht="27" customHeight="1" x14ac:dyDescent="0.5">
      <c r="A2" s="54" t="str">
        <f>'Hotlist - Identified '!A2</f>
        <v>E N R O N   N O R T H  A M E R I C A - H O T  L I S T</v>
      </c>
      <c r="B2" s="54"/>
      <c r="C2" s="55"/>
      <c r="D2" s="56"/>
      <c r="E2" s="55"/>
      <c r="F2" s="56"/>
      <c r="G2" s="57"/>
      <c r="H2" s="58"/>
      <c r="I2" s="58"/>
      <c r="J2" s="58"/>
      <c r="K2" s="58"/>
      <c r="L2" s="58"/>
      <c r="M2" s="59" t="s">
        <v>127</v>
      </c>
      <c r="O2" s="58"/>
      <c r="P2" s="58"/>
      <c r="Q2" s="60"/>
    </row>
    <row r="3" spans="1:20" s="62" customFormat="1" ht="13.5" customHeight="1" x14ac:dyDescent="0.25">
      <c r="B3" s="63"/>
      <c r="C3" s="64"/>
      <c r="E3" s="65"/>
      <c r="F3" s="66"/>
      <c r="G3" s="67"/>
      <c r="H3" s="68"/>
      <c r="I3" s="224" t="str">
        <f>+'Hotlist - Identified '!N3</f>
        <v>Results based on Activity through August 3, 2001</v>
      </c>
      <c r="J3" s="224"/>
      <c r="K3" s="224"/>
      <c r="L3" s="224"/>
      <c r="M3" s="224"/>
      <c r="O3" s="68"/>
      <c r="P3" s="68"/>
      <c r="Q3" s="133"/>
      <c r="T3" s="69"/>
    </row>
    <row r="4" spans="1:20" s="62" customFormat="1" ht="15" customHeight="1" x14ac:dyDescent="0.25">
      <c r="B4" s="63"/>
      <c r="C4" s="65"/>
      <c r="D4" s="66"/>
      <c r="E4" s="65"/>
      <c r="F4" s="66"/>
      <c r="G4" s="67"/>
      <c r="H4" s="68"/>
      <c r="I4" s="68"/>
      <c r="J4" s="68"/>
      <c r="K4" s="68"/>
      <c r="L4" s="68"/>
      <c r="M4" s="68"/>
      <c r="N4" s="68"/>
      <c r="O4" s="68"/>
      <c r="P4" s="68"/>
    </row>
    <row r="5" spans="1:20" ht="15" customHeight="1" x14ac:dyDescent="0.2">
      <c r="A5" s="70"/>
      <c r="B5" s="70"/>
      <c r="R5" s="72"/>
    </row>
    <row r="6" spans="1:20" ht="15" customHeight="1" x14ac:dyDescent="0.25">
      <c r="A6" s="146"/>
      <c r="B6" s="146"/>
      <c r="C6" s="221" t="s">
        <v>45</v>
      </c>
      <c r="D6" s="222"/>
      <c r="E6" s="222"/>
      <c r="F6" s="222"/>
      <c r="G6" s="223"/>
      <c r="I6" s="82" t="s">
        <v>37</v>
      </c>
      <c r="J6" s="83"/>
      <c r="K6" s="83"/>
      <c r="L6" s="83"/>
      <c r="M6" s="84"/>
      <c r="R6" s="72"/>
    </row>
    <row r="7" spans="1:20" ht="15" customHeight="1" x14ac:dyDescent="0.45">
      <c r="A7" s="70"/>
      <c r="B7" s="70"/>
      <c r="C7" s="92" t="s">
        <v>7</v>
      </c>
      <c r="D7" s="85"/>
      <c r="E7" s="93" t="s">
        <v>8</v>
      </c>
      <c r="F7" s="85"/>
      <c r="G7" s="86"/>
      <c r="H7" s="87"/>
      <c r="I7" s="162"/>
      <c r="J7" s="154"/>
      <c r="K7" s="154"/>
      <c r="L7" s="154"/>
      <c r="M7" s="163"/>
    </row>
    <row r="8" spans="1:20" ht="15" customHeight="1" x14ac:dyDescent="0.45">
      <c r="A8" s="70"/>
      <c r="B8" s="70"/>
      <c r="C8" s="88" t="s">
        <v>92</v>
      </c>
      <c r="D8" s="89"/>
      <c r="E8" s="106"/>
      <c r="F8" s="85"/>
      <c r="G8" s="86"/>
      <c r="H8" s="87"/>
      <c r="I8" s="92" t="s">
        <v>7</v>
      </c>
      <c r="J8" s="85"/>
      <c r="K8" s="93" t="s">
        <v>8</v>
      </c>
      <c r="L8" s="73"/>
      <c r="M8" s="74"/>
    </row>
    <row r="9" spans="1:20" ht="15" customHeight="1" x14ac:dyDescent="0.45">
      <c r="A9" s="70"/>
      <c r="B9" s="70"/>
      <c r="C9" s="88" t="s">
        <v>91</v>
      </c>
      <c r="D9" s="89"/>
      <c r="E9" s="106">
        <v>265</v>
      </c>
      <c r="F9" s="85"/>
      <c r="G9" s="86"/>
      <c r="H9" s="87"/>
      <c r="I9" s="88" t="s">
        <v>162</v>
      </c>
      <c r="J9" s="89"/>
      <c r="K9" s="106">
        <v>248</v>
      </c>
      <c r="L9" s="106"/>
      <c r="M9" s="74"/>
    </row>
    <row r="10" spans="1:20" ht="15" customHeight="1" x14ac:dyDescent="0.45">
      <c r="A10" s="70"/>
      <c r="B10" s="70"/>
      <c r="C10" s="88" t="s">
        <v>93</v>
      </c>
      <c r="E10" s="106">
        <v>70</v>
      </c>
      <c r="F10" s="85"/>
      <c r="G10" s="86"/>
      <c r="H10" s="87"/>
      <c r="I10" s="2"/>
      <c r="J10" s="25"/>
      <c r="K10" s="106"/>
      <c r="L10" s="106"/>
      <c r="M10" s="74"/>
    </row>
    <row r="11" spans="1:20" ht="15" customHeight="1" x14ac:dyDescent="0.45">
      <c r="A11" s="70"/>
      <c r="B11" s="70"/>
      <c r="C11" s="88" t="s">
        <v>95</v>
      </c>
      <c r="E11" s="106">
        <v>175</v>
      </c>
      <c r="F11" s="85"/>
      <c r="G11" s="86"/>
      <c r="H11" s="87"/>
      <c r="I11" s="88"/>
      <c r="J11" s="89"/>
      <c r="K11" s="106"/>
      <c r="L11" s="106"/>
      <c r="M11" s="74"/>
    </row>
    <row r="12" spans="1:20" ht="15" customHeight="1" x14ac:dyDescent="0.45">
      <c r="A12" s="70"/>
      <c r="B12" s="70"/>
      <c r="C12" s="88" t="s">
        <v>164</v>
      </c>
      <c r="D12"/>
      <c r="E12" s="3">
        <f>2000-162</f>
        <v>1838</v>
      </c>
      <c r="F12" s="85"/>
      <c r="G12" s="86"/>
      <c r="H12" s="87"/>
      <c r="I12" s="88"/>
      <c r="J12" s="89"/>
      <c r="K12" s="106"/>
      <c r="L12" s="106"/>
      <c r="M12" s="74"/>
    </row>
    <row r="13" spans="1:20" ht="15" customHeight="1" x14ac:dyDescent="0.45">
      <c r="A13" s="70"/>
      <c r="B13" s="70"/>
      <c r="C13" s="88" t="s">
        <v>165</v>
      </c>
      <c r="D13"/>
      <c r="E13" s="3">
        <v>550</v>
      </c>
      <c r="F13" s="85"/>
      <c r="G13" s="86"/>
      <c r="H13" s="87"/>
      <c r="I13" s="88"/>
      <c r="J13" s="89"/>
      <c r="K13" s="106"/>
      <c r="L13" s="106"/>
      <c r="M13" s="74"/>
    </row>
    <row r="14" spans="1:20" ht="15" customHeight="1" x14ac:dyDescent="0.45">
      <c r="A14" s="70"/>
      <c r="B14" s="70"/>
      <c r="C14" s="88" t="s">
        <v>96</v>
      </c>
      <c r="D14" s="3"/>
      <c r="E14" s="3">
        <v>133</v>
      </c>
      <c r="F14" s="85"/>
      <c r="G14" s="86"/>
      <c r="H14" s="87"/>
      <c r="I14" s="8"/>
      <c r="J14" s="72"/>
      <c r="K14" s="3"/>
      <c r="L14" s="106"/>
      <c r="M14" s="74"/>
    </row>
    <row r="15" spans="1:20" ht="15" customHeight="1" x14ac:dyDescent="0.45">
      <c r="A15" s="70"/>
      <c r="B15" s="70"/>
      <c r="C15" s="88" t="s">
        <v>135</v>
      </c>
      <c r="D15"/>
      <c r="E15" s="3">
        <v>1667</v>
      </c>
      <c r="F15" s="85"/>
      <c r="G15" s="86"/>
      <c r="H15" s="87"/>
      <c r="I15" s="8"/>
      <c r="J15" s="72"/>
      <c r="K15" s="3"/>
      <c r="L15" s="106"/>
      <c r="M15" s="74"/>
    </row>
    <row r="16" spans="1:20" ht="15" customHeight="1" x14ac:dyDescent="0.45">
      <c r="A16" s="70"/>
      <c r="B16" s="70"/>
      <c r="C16" s="88" t="s">
        <v>128</v>
      </c>
      <c r="E16" s="106">
        <v>-83</v>
      </c>
      <c r="F16" s="85"/>
      <c r="G16" s="86"/>
      <c r="H16" s="87"/>
      <c r="I16" s="8"/>
      <c r="J16" s="72"/>
      <c r="K16" s="3"/>
      <c r="L16" s="106"/>
      <c r="M16" s="74"/>
    </row>
    <row r="17" spans="1:14" ht="15" customHeight="1" x14ac:dyDescent="0.3">
      <c r="A17" s="70"/>
      <c r="B17" s="70"/>
      <c r="C17" s="88"/>
      <c r="D17" s="89"/>
      <c r="E17" s="106"/>
      <c r="F17" s="155"/>
      <c r="G17" s="164"/>
      <c r="H17" s="87"/>
      <c r="I17" s="8"/>
      <c r="J17" s="72"/>
      <c r="K17" s="3"/>
      <c r="L17" s="90"/>
      <c r="M17" s="91"/>
    </row>
    <row r="18" spans="1:14" ht="15" customHeight="1" x14ac:dyDescent="0.45">
      <c r="A18" s="70"/>
      <c r="B18" s="70"/>
      <c r="C18" s="8"/>
      <c r="D18" s="72"/>
      <c r="E18" s="3"/>
      <c r="F18" s="155"/>
      <c r="G18" s="164"/>
      <c r="H18" s="87"/>
      <c r="I18" s="92" t="s">
        <v>20</v>
      </c>
      <c r="J18" s="85"/>
      <c r="K18" s="93"/>
      <c r="L18" s="85"/>
      <c r="M18" s="94" t="s">
        <v>18</v>
      </c>
    </row>
    <row r="19" spans="1:14" ht="15" customHeight="1" x14ac:dyDescent="0.3">
      <c r="A19" s="70"/>
      <c r="B19" s="70"/>
      <c r="C19" s="8"/>
      <c r="D19" s="72"/>
      <c r="E19" s="3"/>
      <c r="F19" s="155"/>
      <c r="G19" s="164"/>
      <c r="H19" s="87"/>
      <c r="I19" s="37">
        <v>1223</v>
      </c>
      <c r="J19" s="95"/>
      <c r="K19" s="96">
        <f>SUM(K9:K17)</f>
        <v>248</v>
      </c>
      <c r="L19" s="95"/>
      <c r="M19" s="97">
        <f>I19-K19</f>
        <v>975</v>
      </c>
    </row>
    <row r="20" spans="1:14" ht="15" customHeight="1" x14ac:dyDescent="0.45">
      <c r="A20" s="70"/>
      <c r="B20" s="70"/>
      <c r="C20" s="123" t="s">
        <v>20</v>
      </c>
      <c r="D20" s="124"/>
      <c r="E20" s="126"/>
      <c r="F20" s="124"/>
      <c r="G20" s="125" t="s">
        <v>18</v>
      </c>
      <c r="H20" s="87"/>
      <c r="I20" s="77"/>
      <c r="J20" s="152"/>
      <c r="K20" s="153"/>
      <c r="L20" s="152"/>
      <c r="M20" s="153"/>
    </row>
    <row r="21" spans="1:14" ht="15" customHeight="1" x14ac:dyDescent="0.3">
      <c r="A21" s="75"/>
      <c r="B21" s="75"/>
      <c r="C21" s="37">
        <v>33125</v>
      </c>
      <c r="D21" s="95"/>
      <c r="E21" s="96">
        <f>SUM(E8:E19)</f>
        <v>4615</v>
      </c>
      <c r="F21" s="95"/>
      <c r="G21" s="97">
        <f>C21-E21</f>
        <v>28510</v>
      </c>
      <c r="H21" s="87"/>
      <c r="I21" s="82" t="s">
        <v>0</v>
      </c>
      <c r="J21" s="83"/>
      <c r="K21" s="83"/>
      <c r="L21" s="83"/>
      <c r="M21" s="84"/>
    </row>
    <row r="22" spans="1:14" ht="15" customHeight="1" x14ac:dyDescent="0.45">
      <c r="A22" s="75"/>
      <c r="B22" s="75"/>
      <c r="C22" s="77"/>
      <c r="D22" s="78"/>
      <c r="E22" s="77"/>
      <c r="F22" s="78"/>
      <c r="G22" s="77"/>
      <c r="H22" s="87"/>
      <c r="I22" s="92" t="s">
        <v>7</v>
      </c>
      <c r="J22" s="85"/>
      <c r="K22" s="93" t="s">
        <v>8</v>
      </c>
      <c r="L22" s="85"/>
      <c r="M22" s="86"/>
    </row>
    <row r="23" spans="1:14" ht="15" customHeight="1" x14ac:dyDescent="0.45">
      <c r="A23" s="75"/>
      <c r="B23" s="75"/>
      <c r="C23" s="221" t="s">
        <v>46</v>
      </c>
      <c r="D23" s="222"/>
      <c r="E23" s="222"/>
      <c r="F23" s="222"/>
      <c r="G23" s="223"/>
      <c r="H23" s="87"/>
      <c r="I23" s="101" t="s">
        <v>136</v>
      </c>
      <c r="J23" s="89"/>
      <c r="K23" s="199">
        <f>222+55</f>
        <v>277</v>
      </c>
      <c r="L23" s="85"/>
      <c r="M23" s="86"/>
    </row>
    <row r="24" spans="1:14" ht="15" customHeight="1" x14ac:dyDescent="0.45">
      <c r="A24" s="75"/>
      <c r="B24" s="75"/>
      <c r="C24" s="118" t="s">
        <v>7</v>
      </c>
      <c r="D24" s="119"/>
      <c r="E24" s="120" t="s">
        <v>8</v>
      </c>
      <c r="F24" s="119"/>
      <c r="G24" s="121"/>
      <c r="I24" s="101" t="s">
        <v>137</v>
      </c>
      <c r="J24" s="89"/>
      <c r="K24" s="199">
        <v>53</v>
      </c>
      <c r="L24" s="85"/>
      <c r="M24" s="86"/>
      <c r="N24" s="71"/>
    </row>
    <row r="25" spans="1:14" ht="15" customHeight="1" x14ac:dyDescent="0.45">
      <c r="A25" s="75"/>
      <c r="B25" s="75"/>
      <c r="C25" s="88"/>
      <c r="D25" s="89"/>
      <c r="E25" s="106"/>
      <c r="F25" s="85"/>
      <c r="G25" s="86"/>
      <c r="I25" s="101" t="s">
        <v>138</v>
      </c>
      <c r="J25" s="89"/>
      <c r="K25" s="198">
        <v>175</v>
      </c>
      <c r="L25" s="85"/>
      <c r="M25" s="86"/>
    </row>
    <row r="26" spans="1:14" ht="15" customHeight="1" x14ac:dyDescent="0.45">
      <c r="A26" s="75"/>
      <c r="B26" s="75"/>
      <c r="C26" s="88" t="s">
        <v>129</v>
      </c>
      <c r="D26" s="89"/>
      <c r="E26" s="106">
        <v>6407</v>
      </c>
      <c r="F26" s="85"/>
      <c r="G26" s="86"/>
      <c r="I26" s="101"/>
      <c r="J26" s="89"/>
      <c r="K26" s="198"/>
      <c r="L26" s="85"/>
      <c r="M26" s="86"/>
    </row>
    <row r="27" spans="1:14" ht="15" customHeight="1" x14ac:dyDescent="0.45">
      <c r="A27" s="75"/>
      <c r="B27" s="75"/>
      <c r="C27" s="88" t="s">
        <v>161</v>
      </c>
      <c r="D27" s="89"/>
      <c r="E27" s="106">
        <v>3</v>
      </c>
      <c r="F27" s="85"/>
      <c r="G27" s="86"/>
      <c r="I27" s="101"/>
      <c r="J27" s="89"/>
      <c r="K27" s="198"/>
      <c r="L27" s="85"/>
      <c r="M27" s="86"/>
    </row>
    <row r="28" spans="1:14" ht="15" customHeight="1" x14ac:dyDescent="0.45">
      <c r="A28" s="75"/>
      <c r="B28" s="75"/>
      <c r="C28" s="88" t="s">
        <v>160</v>
      </c>
      <c r="E28" s="106">
        <v>133</v>
      </c>
      <c r="F28" s="85"/>
      <c r="G28" s="86"/>
      <c r="I28" s="88"/>
      <c r="J28" s="89"/>
      <c r="K28" s="106"/>
      <c r="L28" s="85"/>
      <c r="M28" s="86"/>
    </row>
    <row r="29" spans="1:14" ht="15" customHeight="1" x14ac:dyDescent="0.45">
      <c r="A29" s="75"/>
      <c r="B29" s="75"/>
      <c r="C29" s="88" t="s">
        <v>168</v>
      </c>
      <c r="E29" s="106">
        <v>550</v>
      </c>
      <c r="F29" s="85"/>
      <c r="G29" s="86"/>
      <c r="I29" s="88"/>
      <c r="J29" s="89"/>
      <c r="K29" s="106"/>
      <c r="L29" s="85"/>
      <c r="M29" s="86"/>
    </row>
    <row r="30" spans="1:14" ht="15" customHeight="1" x14ac:dyDescent="0.45">
      <c r="A30" s="75"/>
      <c r="B30" s="75"/>
      <c r="C30" s="88"/>
      <c r="D30" s="89"/>
      <c r="E30" s="106"/>
      <c r="F30" s="85"/>
      <c r="G30" s="86"/>
      <c r="I30" s="88"/>
      <c r="J30" s="89"/>
      <c r="K30" s="197"/>
      <c r="L30" s="85"/>
      <c r="M30" s="86"/>
    </row>
    <row r="31" spans="1:14" ht="15" customHeight="1" x14ac:dyDescent="0.45">
      <c r="A31" s="75"/>
      <c r="B31" s="75"/>
      <c r="C31" s="88"/>
      <c r="E31" s="106"/>
      <c r="F31" s="85"/>
      <c r="G31" s="86"/>
      <c r="I31" s="88"/>
      <c r="J31" s="89"/>
      <c r="K31" s="106"/>
      <c r="L31" s="85"/>
      <c r="M31" s="86"/>
    </row>
    <row r="32" spans="1:14" ht="15" customHeight="1" x14ac:dyDescent="0.45">
      <c r="A32" s="75"/>
      <c r="B32" s="75"/>
      <c r="C32" s="88"/>
      <c r="E32" s="106"/>
      <c r="F32" s="85"/>
      <c r="G32" s="86"/>
      <c r="I32" s="123" t="s">
        <v>20</v>
      </c>
      <c r="J32" s="124"/>
      <c r="K32" s="126"/>
      <c r="L32" s="124"/>
      <c r="M32" s="125" t="s">
        <v>18</v>
      </c>
    </row>
    <row r="33" spans="1:14" ht="15" customHeight="1" x14ac:dyDescent="0.45">
      <c r="A33" s="75"/>
      <c r="B33" s="75"/>
      <c r="C33" s="88"/>
      <c r="D33" s="89"/>
      <c r="E33" s="106"/>
      <c r="F33" s="85"/>
      <c r="G33" s="86"/>
      <c r="I33" s="37">
        <f>60000/4</f>
        <v>15000</v>
      </c>
      <c r="J33" s="95"/>
      <c r="K33" s="96">
        <f>SUM(K23:K31)</f>
        <v>505</v>
      </c>
      <c r="L33" s="95"/>
      <c r="M33" s="97">
        <f>I33-K33</f>
        <v>14495</v>
      </c>
    </row>
    <row r="34" spans="1:14" ht="15" customHeight="1" x14ac:dyDescent="0.45">
      <c r="A34" s="75"/>
      <c r="B34" s="75"/>
      <c r="C34" s="88"/>
      <c r="D34" s="90"/>
      <c r="E34" s="106"/>
      <c r="F34" s="85"/>
      <c r="G34" s="86"/>
    </row>
    <row r="35" spans="1:14" ht="15" customHeight="1" x14ac:dyDescent="0.45">
      <c r="A35" s="75"/>
      <c r="B35" s="75"/>
      <c r="C35" s="88"/>
      <c r="E35" s="106"/>
      <c r="F35" s="85"/>
      <c r="G35" s="86"/>
      <c r="I35" s="82" t="s">
        <v>2</v>
      </c>
      <c r="J35" s="83"/>
      <c r="K35" s="83"/>
      <c r="L35" s="83"/>
      <c r="M35" s="84"/>
    </row>
    <row r="36" spans="1:14" ht="15" customHeight="1" x14ac:dyDescent="0.45">
      <c r="A36" s="75"/>
      <c r="B36" s="75"/>
      <c r="C36" s="88"/>
      <c r="E36" s="106"/>
      <c r="F36" s="85"/>
      <c r="G36" s="86"/>
      <c r="I36" s="92" t="s">
        <v>7</v>
      </c>
      <c r="J36" s="85"/>
      <c r="K36" s="93" t="s">
        <v>8</v>
      </c>
      <c r="L36" s="85"/>
      <c r="M36" s="86"/>
    </row>
    <row r="37" spans="1:14" ht="15" customHeight="1" x14ac:dyDescent="0.45">
      <c r="A37" s="75"/>
      <c r="B37" s="75"/>
      <c r="C37" s="88"/>
      <c r="E37" s="106"/>
      <c r="F37" s="85"/>
      <c r="G37" s="86"/>
      <c r="I37" s="92"/>
      <c r="J37" s="85"/>
      <c r="K37" s="93"/>
      <c r="L37" s="85"/>
      <c r="M37" s="86"/>
    </row>
    <row r="38" spans="1:14" ht="15" customHeight="1" x14ac:dyDescent="0.45">
      <c r="A38" s="75"/>
      <c r="B38" s="75"/>
      <c r="C38" s="88"/>
      <c r="E38" s="106"/>
      <c r="F38" s="85"/>
      <c r="G38" s="86"/>
      <c r="I38" s="88"/>
      <c r="J38" s="89"/>
      <c r="K38" s="106"/>
      <c r="L38" s="90"/>
      <c r="M38" s="86"/>
    </row>
    <row r="39" spans="1:14" ht="15" customHeight="1" x14ac:dyDescent="0.45">
      <c r="A39" s="75"/>
      <c r="B39" s="75"/>
      <c r="C39" s="88"/>
      <c r="E39" s="106"/>
      <c r="F39" s="85"/>
      <c r="G39" s="86"/>
      <c r="I39" s="98"/>
      <c r="J39" s="89"/>
      <c r="K39" s="106"/>
      <c r="L39" s="85"/>
      <c r="M39" s="86"/>
    </row>
    <row r="40" spans="1:14" ht="15" customHeight="1" x14ac:dyDescent="0.45">
      <c r="A40" s="75"/>
      <c r="B40" s="75"/>
      <c r="C40" s="123" t="s">
        <v>20</v>
      </c>
      <c r="D40" s="124"/>
      <c r="E40" s="126"/>
      <c r="F40" s="124"/>
      <c r="G40" s="125" t="s">
        <v>18</v>
      </c>
      <c r="I40" s="92" t="s">
        <v>20</v>
      </c>
      <c r="J40" s="85"/>
      <c r="K40" s="93"/>
      <c r="L40" s="85"/>
      <c r="M40" s="94" t="s">
        <v>18</v>
      </c>
    </row>
    <row r="41" spans="1:14" ht="15" customHeight="1" x14ac:dyDescent="0.3">
      <c r="A41" s="75"/>
      <c r="B41" s="75"/>
      <c r="C41" s="37">
        <v>12000</v>
      </c>
      <c r="D41" s="76"/>
      <c r="E41" s="96">
        <f>SUM(E25:E40)</f>
        <v>7093</v>
      </c>
      <c r="F41" s="76"/>
      <c r="G41" s="97">
        <f>C41-E41</f>
        <v>4907</v>
      </c>
      <c r="I41" s="37">
        <v>0</v>
      </c>
      <c r="J41" s="95"/>
      <c r="K41" s="96">
        <f>SUM(K37:K39)</f>
        <v>0</v>
      </c>
      <c r="L41" s="95"/>
      <c r="M41" s="97">
        <f>I41-K41</f>
        <v>0</v>
      </c>
    </row>
    <row r="42" spans="1:14" ht="15" customHeight="1" x14ac:dyDescent="0.2">
      <c r="A42" s="75"/>
      <c r="B42" s="75"/>
      <c r="C42" s="77"/>
      <c r="D42" s="78"/>
      <c r="E42" s="77"/>
      <c r="F42" s="78"/>
      <c r="G42" s="77"/>
    </row>
    <row r="43" spans="1:14" ht="15" customHeight="1" x14ac:dyDescent="0.2">
      <c r="A43" s="75"/>
      <c r="B43" s="75"/>
      <c r="C43" s="82" t="s">
        <v>47</v>
      </c>
      <c r="D43" s="83"/>
      <c r="E43" s="83"/>
      <c r="F43" s="83"/>
      <c r="G43" s="84"/>
      <c r="I43" s="82" t="s">
        <v>38</v>
      </c>
      <c r="J43" s="83"/>
      <c r="K43" s="83"/>
      <c r="L43" s="83"/>
      <c r="M43" s="84"/>
    </row>
    <row r="44" spans="1:14" ht="15" customHeight="1" x14ac:dyDescent="0.45">
      <c r="A44" s="70"/>
      <c r="B44" s="70"/>
      <c r="C44" s="92" t="s">
        <v>7</v>
      </c>
      <c r="D44" s="85"/>
      <c r="E44" s="93" t="s">
        <v>8</v>
      </c>
      <c r="F44" s="85"/>
      <c r="G44" s="86"/>
      <c r="I44" s="92" t="s">
        <v>7</v>
      </c>
      <c r="J44" s="85"/>
      <c r="K44" s="93" t="s">
        <v>8</v>
      </c>
      <c r="L44" s="85"/>
      <c r="M44" s="86"/>
    </row>
    <row r="45" spans="1:14" ht="15" customHeight="1" x14ac:dyDescent="0.45">
      <c r="A45" s="75"/>
      <c r="B45" s="75"/>
      <c r="C45" s="88" t="s">
        <v>130</v>
      </c>
      <c r="D45" s="89"/>
      <c r="E45" s="106">
        <f>[2]GrossMargin!$D$33</f>
        <v>214</v>
      </c>
      <c r="F45" s="85"/>
      <c r="G45" s="86"/>
      <c r="I45" s="101"/>
      <c r="J45" s="90"/>
      <c r="K45" s="104"/>
      <c r="L45" s="90"/>
      <c r="M45" s="134"/>
      <c r="N45" s="71"/>
    </row>
    <row r="46" spans="1:14" ht="15" customHeight="1" x14ac:dyDescent="0.45">
      <c r="A46" s="75"/>
      <c r="B46" s="75"/>
      <c r="C46" s="2" t="s">
        <v>132</v>
      </c>
      <c r="E46" s="106">
        <f>[2]GrossMargin!$D$35</f>
        <v>120</v>
      </c>
      <c r="F46" s="85"/>
      <c r="G46" s="86"/>
      <c r="I46" s="101"/>
      <c r="J46" s="90"/>
      <c r="K46" s="104"/>
      <c r="L46" s="90"/>
      <c r="M46" s="134"/>
      <c r="N46" s="71"/>
    </row>
    <row r="47" spans="1:14" ht="15" customHeight="1" x14ac:dyDescent="0.45">
      <c r="A47" s="75"/>
      <c r="B47" s="75"/>
      <c r="C47" s="2" t="s">
        <v>131</v>
      </c>
      <c r="D47" s="25"/>
      <c r="E47" s="106">
        <v>1377</v>
      </c>
      <c r="F47" s="85"/>
      <c r="G47" s="86"/>
      <c r="I47" s="150"/>
      <c r="J47" s="72"/>
      <c r="K47" s="72"/>
      <c r="L47" s="90"/>
      <c r="M47" s="134"/>
      <c r="N47" s="71"/>
    </row>
    <row r="48" spans="1:14" ht="15" customHeight="1" x14ac:dyDescent="0.45">
      <c r="A48" s="75"/>
      <c r="B48" s="75"/>
      <c r="C48" s="88" t="s">
        <v>133</v>
      </c>
      <c r="D48" s="89"/>
      <c r="E48" s="106">
        <f>[2]GrossMargin!$D$41</f>
        <v>2937</v>
      </c>
      <c r="F48" s="85"/>
      <c r="G48" s="86"/>
      <c r="I48" s="98"/>
      <c r="J48" s="85"/>
      <c r="K48" s="122"/>
      <c r="L48" s="90"/>
      <c r="M48" s="91"/>
      <c r="N48" s="71"/>
    </row>
    <row r="49" spans="1:14" ht="15" customHeight="1" x14ac:dyDescent="0.45">
      <c r="A49" s="75"/>
      <c r="B49" s="75"/>
      <c r="C49" s="88" t="s">
        <v>78</v>
      </c>
      <c r="D49" s="89"/>
      <c r="E49" s="106">
        <v>1871</v>
      </c>
      <c r="F49" s="85"/>
      <c r="G49" s="86"/>
      <c r="I49" s="123" t="s">
        <v>20</v>
      </c>
      <c r="J49" s="124"/>
      <c r="K49" s="126"/>
      <c r="L49" s="124"/>
      <c r="M49" s="125" t="s">
        <v>18</v>
      </c>
      <c r="N49" s="71"/>
    </row>
    <row r="50" spans="1:14" ht="15" customHeight="1" x14ac:dyDescent="0.45">
      <c r="A50" s="75"/>
      <c r="B50" s="75"/>
      <c r="C50" s="88"/>
      <c r="E50" s="106"/>
      <c r="F50" s="85"/>
      <c r="G50" s="86"/>
      <c r="I50" s="37">
        <v>0</v>
      </c>
      <c r="J50" s="95"/>
      <c r="K50" s="96">
        <f>SUM(K45:K48)</f>
        <v>0</v>
      </c>
      <c r="L50" s="95"/>
      <c r="M50" s="97">
        <f>I50-K50</f>
        <v>0</v>
      </c>
      <c r="N50" s="71"/>
    </row>
    <row r="51" spans="1:14" ht="15" customHeight="1" x14ac:dyDescent="0.45">
      <c r="A51" s="75"/>
      <c r="B51" s="75"/>
      <c r="C51" s="88"/>
      <c r="D51" s="72"/>
      <c r="E51" s="106"/>
      <c r="F51" s="85"/>
      <c r="G51" s="86"/>
      <c r="N51" s="71"/>
    </row>
    <row r="52" spans="1:14" ht="15" customHeight="1" x14ac:dyDescent="0.45">
      <c r="A52" s="75"/>
      <c r="B52" s="75"/>
      <c r="C52" s="137"/>
      <c r="D52" s="90"/>
      <c r="E52" s="106"/>
      <c r="F52" s="85"/>
      <c r="G52" s="86"/>
      <c r="I52" s="82" t="s">
        <v>116</v>
      </c>
      <c r="J52" s="83"/>
      <c r="K52" s="83"/>
      <c r="L52" s="83"/>
      <c r="M52" s="84"/>
      <c r="N52" s="71"/>
    </row>
    <row r="53" spans="1:14" ht="15" customHeight="1" x14ac:dyDescent="0.45">
      <c r="A53" s="75"/>
      <c r="B53" s="75"/>
      <c r="C53" s="137"/>
      <c r="D53" s="90"/>
      <c r="E53" s="106"/>
      <c r="F53" s="85"/>
      <c r="G53" s="86"/>
      <c r="I53" s="92" t="s">
        <v>7</v>
      </c>
      <c r="J53" s="85"/>
      <c r="K53" s="93" t="s">
        <v>8</v>
      </c>
      <c r="L53" s="85"/>
      <c r="M53" s="86"/>
      <c r="N53" s="71"/>
    </row>
    <row r="54" spans="1:14" ht="15" customHeight="1" x14ac:dyDescent="0.45">
      <c r="A54" s="75"/>
      <c r="B54" s="75"/>
      <c r="C54" s="137"/>
      <c r="D54" s="90"/>
      <c r="E54" s="106"/>
      <c r="F54" s="85"/>
      <c r="G54" s="86"/>
      <c r="I54" s="98"/>
      <c r="J54" s="89"/>
      <c r="K54" s="105"/>
      <c r="L54" s="85"/>
      <c r="M54" s="86"/>
      <c r="N54" s="71"/>
    </row>
    <row r="55" spans="1:14" ht="15" customHeight="1" x14ac:dyDescent="0.45">
      <c r="A55" s="75"/>
      <c r="B55" s="75"/>
      <c r="C55" s="98"/>
      <c r="D55" s="85"/>
      <c r="E55" s="122"/>
      <c r="F55" s="85"/>
      <c r="G55" s="86"/>
      <c r="I55" s="98"/>
      <c r="J55" s="85"/>
      <c r="K55" s="122"/>
      <c r="L55" s="85"/>
      <c r="M55" s="86"/>
      <c r="N55" s="71"/>
    </row>
    <row r="56" spans="1:14" ht="15" customHeight="1" x14ac:dyDescent="0.45">
      <c r="A56" s="75"/>
      <c r="B56" s="75"/>
      <c r="C56" s="123" t="s">
        <v>20</v>
      </c>
      <c r="D56" s="124"/>
      <c r="E56" s="126"/>
      <c r="F56" s="124"/>
      <c r="G56" s="125" t="s">
        <v>18</v>
      </c>
      <c r="I56" s="92" t="s">
        <v>20</v>
      </c>
      <c r="J56" s="85"/>
      <c r="K56" s="93"/>
      <c r="L56" s="85"/>
      <c r="M56" s="94" t="s">
        <v>18</v>
      </c>
      <c r="N56" s="71"/>
    </row>
    <row r="57" spans="1:14" ht="15" customHeight="1" x14ac:dyDescent="0.3">
      <c r="A57" s="75"/>
      <c r="B57" s="75"/>
      <c r="C57" s="37">
        <v>20750</v>
      </c>
      <c r="D57" s="95"/>
      <c r="E57" s="96">
        <f>SUM(E45:E56)</f>
        <v>6519</v>
      </c>
      <c r="F57" s="95"/>
      <c r="G57" s="97">
        <f>C57-E57</f>
        <v>14231</v>
      </c>
      <c r="I57" s="37">
        <v>0</v>
      </c>
      <c r="J57" s="95"/>
      <c r="K57" s="96">
        <f>SUM(K54:K55)</f>
        <v>0</v>
      </c>
      <c r="L57" s="95"/>
      <c r="M57" s="97">
        <f>I57-K57</f>
        <v>0</v>
      </c>
      <c r="N57" s="71"/>
    </row>
    <row r="58" spans="1:14" ht="15" customHeight="1" x14ac:dyDescent="0.3">
      <c r="A58" s="75"/>
      <c r="B58" s="75"/>
      <c r="C58" s="50"/>
      <c r="E58" s="50"/>
      <c r="G58" s="50"/>
      <c r="H58" s="71"/>
      <c r="I58" s="77"/>
      <c r="J58" s="152"/>
      <c r="K58" s="153"/>
      <c r="L58" s="152"/>
      <c r="M58" s="153"/>
      <c r="N58" s="115"/>
    </row>
    <row r="59" spans="1:14" ht="15" customHeight="1" x14ac:dyDescent="0.2">
      <c r="A59" s="75"/>
      <c r="B59" s="75"/>
      <c r="C59" s="221" t="s">
        <v>48</v>
      </c>
      <c r="D59" s="222"/>
      <c r="E59" s="222"/>
      <c r="F59" s="222"/>
      <c r="G59" s="223"/>
      <c r="H59" s="71"/>
      <c r="I59" s="82" t="s">
        <v>1</v>
      </c>
      <c r="J59" s="83"/>
      <c r="K59" s="83"/>
      <c r="L59" s="83"/>
      <c r="M59" s="84"/>
      <c r="N59" s="115"/>
    </row>
    <row r="60" spans="1:14" ht="15" customHeight="1" x14ac:dyDescent="0.45">
      <c r="A60" s="75"/>
      <c r="B60" s="75"/>
      <c r="C60" s="92" t="s">
        <v>7</v>
      </c>
      <c r="D60" s="85"/>
      <c r="E60" s="93" t="s">
        <v>8</v>
      </c>
      <c r="F60" s="85"/>
      <c r="G60" s="86"/>
      <c r="H60" s="71"/>
      <c r="I60" s="92" t="s">
        <v>7</v>
      </c>
      <c r="J60" s="85"/>
      <c r="K60" s="93" t="s">
        <v>8</v>
      </c>
      <c r="L60" s="85"/>
      <c r="M60" s="86"/>
      <c r="N60" s="115"/>
    </row>
    <row r="61" spans="1:14" ht="15" customHeight="1" x14ac:dyDescent="0.45">
      <c r="A61" s="75"/>
      <c r="B61" s="75"/>
      <c r="C61" s="88" t="s">
        <v>122</v>
      </c>
      <c r="E61" s="89">
        <v>424</v>
      </c>
      <c r="F61" s="85"/>
      <c r="G61" s="86"/>
      <c r="I61" s="98"/>
      <c r="J61" s="85"/>
      <c r="K61" s="122"/>
      <c r="L61" s="85"/>
      <c r="M61" s="86"/>
      <c r="N61" s="115"/>
    </row>
    <row r="62" spans="1:14" ht="15" customHeight="1" x14ac:dyDescent="0.45">
      <c r="A62" s="75"/>
      <c r="B62" s="75"/>
      <c r="C62" s="88" t="s">
        <v>173</v>
      </c>
      <c r="D62" s="106"/>
      <c r="E62" s="106">
        <v>489</v>
      </c>
      <c r="F62" s="85"/>
      <c r="G62" s="86"/>
      <c r="I62" s="92" t="s">
        <v>20</v>
      </c>
      <c r="J62" s="85"/>
      <c r="K62" s="93"/>
      <c r="L62" s="85"/>
      <c r="M62" s="94" t="s">
        <v>18</v>
      </c>
    </row>
    <row r="63" spans="1:14" ht="15" customHeight="1" x14ac:dyDescent="0.45">
      <c r="A63" s="75"/>
      <c r="B63" s="75"/>
      <c r="C63" s="88" t="s">
        <v>123</v>
      </c>
      <c r="E63" s="106">
        <v>59</v>
      </c>
      <c r="F63" s="85"/>
      <c r="G63" s="86"/>
      <c r="I63" s="193">
        <v>0</v>
      </c>
      <c r="J63" s="95"/>
      <c r="K63" s="96">
        <f>SUM(K61:K61)</f>
        <v>0</v>
      </c>
      <c r="L63" s="95"/>
      <c r="M63" s="97">
        <f>I63-K63</f>
        <v>0</v>
      </c>
    </row>
    <row r="64" spans="1:14" ht="15" customHeight="1" x14ac:dyDescent="0.45">
      <c r="A64" s="75"/>
      <c r="B64" s="75"/>
      <c r="C64" s="88" t="s">
        <v>174</v>
      </c>
      <c r="D64" s="106"/>
      <c r="E64" s="106">
        <v>129</v>
      </c>
      <c r="F64" s="85"/>
      <c r="G64" s="86"/>
      <c r="I64" s="77"/>
      <c r="J64" s="152"/>
      <c r="K64" s="153"/>
      <c r="L64" s="152"/>
      <c r="M64" s="153"/>
    </row>
    <row r="65" spans="1:14" ht="15" customHeight="1" x14ac:dyDescent="0.45">
      <c r="A65" s="70"/>
      <c r="B65" s="70"/>
      <c r="C65" s="88"/>
      <c r="E65" s="106"/>
      <c r="F65" s="85"/>
      <c r="G65" s="86"/>
    </row>
    <row r="66" spans="1:14" ht="15" customHeight="1" x14ac:dyDescent="0.45">
      <c r="A66" s="70"/>
      <c r="B66" s="70"/>
      <c r="C66" s="88"/>
      <c r="E66" s="106"/>
      <c r="F66" s="85"/>
      <c r="G66" s="86"/>
      <c r="I66" s="82" t="s">
        <v>142</v>
      </c>
      <c r="J66" s="83"/>
      <c r="K66" s="83"/>
      <c r="L66" s="83"/>
      <c r="M66" s="84"/>
    </row>
    <row r="67" spans="1:14" ht="15" customHeight="1" x14ac:dyDescent="0.45">
      <c r="A67" s="70"/>
      <c r="B67" s="70"/>
      <c r="C67" s="88"/>
      <c r="E67" s="106"/>
      <c r="F67" s="85"/>
      <c r="G67" s="86"/>
      <c r="I67" s="92" t="s">
        <v>7</v>
      </c>
      <c r="J67" s="85"/>
      <c r="K67" s="93" t="s">
        <v>8</v>
      </c>
      <c r="L67" s="85"/>
      <c r="M67" s="86"/>
    </row>
    <row r="68" spans="1:14" ht="15" customHeight="1" x14ac:dyDescent="0.45">
      <c r="A68" s="70"/>
      <c r="B68" s="70"/>
      <c r="C68" s="88"/>
      <c r="E68" s="106"/>
      <c r="F68" s="85"/>
      <c r="G68" s="86"/>
      <c r="I68" s="92"/>
      <c r="J68" s="85"/>
      <c r="K68" s="93"/>
      <c r="L68" s="85"/>
      <c r="M68" s="86"/>
    </row>
    <row r="69" spans="1:14" ht="15" customHeight="1" x14ac:dyDescent="0.45">
      <c r="A69" s="70"/>
      <c r="B69" s="70"/>
      <c r="C69" s="88"/>
      <c r="D69" s="89"/>
      <c r="E69" s="106"/>
      <c r="F69" s="85"/>
      <c r="G69" s="86"/>
      <c r="I69" s="92"/>
      <c r="J69" s="85"/>
      <c r="K69" s="93"/>
      <c r="L69" s="85"/>
      <c r="M69" s="86"/>
    </row>
    <row r="70" spans="1:14" ht="15" customHeight="1" x14ac:dyDescent="0.45">
      <c r="A70" s="70"/>
      <c r="B70" s="70"/>
      <c r="C70" s="88"/>
      <c r="D70" s="89"/>
      <c r="E70" s="106"/>
      <c r="F70" s="151"/>
      <c r="G70" s="86"/>
      <c r="I70" s="101"/>
      <c r="J70" s="90"/>
      <c r="K70" s="104"/>
      <c r="L70" s="85"/>
      <c r="M70" s="86"/>
    </row>
    <row r="71" spans="1:14" ht="15" customHeight="1" x14ac:dyDescent="0.45">
      <c r="A71" s="70"/>
      <c r="B71" s="70"/>
      <c r="C71" s="92" t="s">
        <v>20</v>
      </c>
      <c r="D71" s="85"/>
      <c r="E71" s="93"/>
      <c r="F71" s="85"/>
      <c r="G71" s="94" t="s">
        <v>18</v>
      </c>
      <c r="I71" s="92" t="s">
        <v>20</v>
      </c>
      <c r="J71" s="85"/>
      <c r="K71" s="93"/>
      <c r="L71" s="85"/>
      <c r="M71" s="94" t="s">
        <v>18</v>
      </c>
    </row>
    <row r="72" spans="1:14" ht="15" customHeight="1" x14ac:dyDescent="0.3">
      <c r="A72" s="70"/>
      <c r="B72" s="70"/>
      <c r="C72" s="37">
        <v>40625</v>
      </c>
      <c r="D72" s="95"/>
      <c r="E72" s="172">
        <f>SUM(E61:E71)</f>
        <v>1101</v>
      </c>
      <c r="F72" s="95"/>
      <c r="G72" s="97">
        <f>C72-E72</f>
        <v>39524</v>
      </c>
      <c r="I72" s="37">
        <v>0</v>
      </c>
      <c r="J72" s="95"/>
      <c r="K72" s="96">
        <f>SUM(K68:K70)</f>
        <v>0</v>
      </c>
      <c r="L72" s="95"/>
      <c r="M72" s="97">
        <f>I72-K72</f>
        <v>0</v>
      </c>
    </row>
    <row r="73" spans="1:14" ht="15" customHeight="1" x14ac:dyDescent="0.3">
      <c r="A73" s="70"/>
      <c r="B73" s="70"/>
      <c r="C73" s="50"/>
      <c r="E73" s="50"/>
      <c r="G73" s="50"/>
      <c r="I73" s="77"/>
      <c r="J73" s="152"/>
      <c r="K73" s="153"/>
      <c r="L73" s="152"/>
      <c r="M73" s="153"/>
    </row>
    <row r="74" spans="1:14" ht="15" customHeight="1" x14ac:dyDescent="0.45">
      <c r="A74" s="70"/>
      <c r="B74" s="70"/>
      <c r="C74" s="82" t="s">
        <v>144</v>
      </c>
      <c r="D74" s="83"/>
      <c r="E74" s="83"/>
      <c r="F74" s="116"/>
      <c r="G74" s="117"/>
    </row>
    <row r="75" spans="1:14" ht="15" customHeight="1" x14ac:dyDescent="0.45">
      <c r="A75" s="75"/>
      <c r="B75" s="75"/>
      <c r="C75" s="92" t="s">
        <v>7</v>
      </c>
      <c r="D75" s="85"/>
      <c r="E75" s="93" t="s">
        <v>8</v>
      </c>
      <c r="F75" s="90"/>
      <c r="G75" s="91"/>
      <c r="I75" s="118" t="s">
        <v>98</v>
      </c>
      <c r="J75" s="177"/>
      <c r="K75" s="118" t="s">
        <v>99</v>
      </c>
      <c r="L75" s="177"/>
      <c r="M75" s="178" t="s">
        <v>100</v>
      </c>
    </row>
    <row r="76" spans="1:14" ht="15" customHeight="1" x14ac:dyDescent="0.3">
      <c r="A76" s="75"/>
      <c r="B76" s="75"/>
      <c r="C76" s="88"/>
      <c r="D76" s="90"/>
      <c r="E76" s="106"/>
      <c r="F76" s="90"/>
      <c r="G76" s="91"/>
      <c r="I76" s="37">
        <f>C21+C41+C57+C72+C90+I19+I33+I41+I50+I57+I63+I72</f>
        <v>133913</v>
      </c>
      <c r="J76" s="95"/>
      <c r="K76" s="37">
        <f>E21+E41+E57+E72+E90+K19+K33+K41+K50+K57+K63+K72</f>
        <v>20081</v>
      </c>
      <c r="L76" s="95"/>
      <c r="M76" s="97">
        <f>I76-K76</f>
        <v>113832</v>
      </c>
    </row>
    <row r="77" spans="1:14" ht="15" customHeight="1" x14ac:dyDescent="0.3">
      <c r="A77" s="75"/>
      <c r="B77" s="75"/>
      <c r="C77" s="88"/>
      <c r="D77" s="90"/>
      <c r="E77" s="106"/>
      <c r="F77" s="90"/>
      <c r="G77" s="91"/>
    </row>
    <row r="78" spans="1:14" ht="15" customHeight="1" x14ac:dyDescent="0.3">
      <c r="A78" s="75"/>
      <c r="B78" s="75"/>
      <c r="C78" s="88"/>
      <c r="D78" s="90"/>
      <c r="E78" s="106"/>
      <c r="F78" s="90"/>
      <c r="G78" s="91"/>
      <c r="N78" s="71"/>
    </row>
    <row r="79" spans="1:14" ht="15" customHeight="1" x14ac:dyDescent="0.45">
      <c r="A79" s="70"/>
      <c r="B79" s="70"/>
      <c r="C79" s="88"/>
      <c r="D79" s="90"/>
      <c r="E79" s="106"/>
      <c r="F79" s="90"/>
      <c r="G79" s="91"/>
      <c r="I79" s="93"/>
      <c r="J79" s="85"/>
      <c r="K79" s="93"/>
      <c r="L79" s="85"/>
      <c r="M79" s="156"/>
    </row>
    <row r="80" spans="1:14" ht="15" customHeight="1" x14ac:dyDescent="0.3">
      <c r="A80" s="75"/>
      <c r="B80" s="75"/>
      <c r="C80" s="88"/>
      <c r="D80" s="90"/>
      <c r="E80" s="106"/>
      <c r="F80" s="90"/>
      <c r="G80" s="91"/>
      <c r="I80" s="77"/>
      <c r="J80" s="152"/>
      <c r="K80" s="153"/>
      <c r="L80" s="152"/>
      <c r="M80" s="153"/>
    </row>
    <row r="81" spans="1:19" ht="15" customHeight="1" x14ac:dyDescent="0.3">
      <c r="A81" s="75"/>
      <c r="B81" s="75"/>
      <c r="C81" s="88"/>
      <c r="D81" s="90"/>
      <c r="E81" s="106"/>
      <c r="F81" s="90"/>
      <c r="G81" s="91"/>
      <c r="L81" s="77"/>
      <c r="M81" s="77"/>
    </row>
    <row r="82" spans="1:19" ht="15" customHeight="1" x14ac:dyDescent="0.3">
      <c r="A82" s="75"/>
      <c r="B82" s="75"/>
      <c r="C82" s="88"/>
      <c r="D82" s="90"/>
      <c r="E82" s="106"/>
      <c r="F82" s="90"/>
      <c r="G82" s="91"/>
      <c r="L82" s="77"/>
      <c r="M82" s="77"/>
    </row>
    <row r="83" spans="1:19" ht="15" customHeight="1" x14ac:dyDescent="0.3">
      <c r="A83" s="75"/>
      <c r="B83" s="75"/>
      <c r="C83" s="88"/>
      <c r="D83" s="90"/>
      <c r="E83" s="106"/>
      <c r="F83" s="90"/>
      <c r="G83" s="91"/>
      <c r="L83" s="77"/>
      <c r="M83" s="77"/>
    </row>
    <row r="84" spans="1:19" ht="15" customHeight="1" x14ac:dyDescent="0.3">
      <c r="A84" s="75"/>
      <c r="B84" s="75"/>
      <c r="C84" s="88"/>
      <c r="D84" s="90"/>
      <c r="E84" s="106"/>
      <c r="F84" s="90"/>
      <c r="G84" s="91"/>
      <c r="L84" s="152"/>
      <c r="M84" s="153"/>
    </row>
    <row r="85" spans="1:19" ht="15" customHeight="1" x14ac:dyDescent="0.3">
      <c r="A85" s="75"/>
      <c r="B85" s="75"/>
      <c r="C85" s="88"/>
      <c r="D85" s="90"/>
      <c r="E85" s="106"/>
      <c r="F85" s="90"/>
      <c r="G85" s="91"/>
      <c r="L85" s="152"/>
      <c r="M85" s="153"/>
    </row>
    <row r="86" spans="1:19" ht="15" customHeight="1" x14ac:dyDescent="0.3">
      <c r="A86" s="75"/>
      <c r="B86" s="75"/>
      <c r="C86" s="88"/>
      <c r="D86" s="90"/>
      <c r="E86" s="106"/>
      <c r="F86" s="90"/>
      <c r="G86" s="91"/>
      <c r="L86" s="152"/>
      <c r="M86" s="153"/>
    </row>
    <row r="87" spans="1:19" ht="15" customHeight="1" x14ac:dyDescent="0.3">
      <c r="A87" s="75"/>
      <c r="B87" s="75"/>
      <c r="C87" s="88"/>
      <c r="D87" s="90"/>
      <c r="E87" s="106"/>
      <c r="F87" s="90"/>
      <c r="G87" s="91"/>
      <c r="L87" s="152"/>
      <c r="M87" s="153"/>
    </row>
    <row r="88" spans="1:19" ht="15" customHeight="1" x14ac:dyDescent="0.3">
      <c r="A88" s="75"/>
      <c r="B88" s="75"/>
      <c r="C88" s="158"/>
      <c r="D88" s="90"/>
      <c r="E88" s="159"/>
      <c r="F88" s="90"/>
      <c r="G88" s="91"/>
      <c r="L88" s="161"/>
      <c r="M88" s="153"/>
      <c r="N88" s="99"/>
    </row>
    <row r="89" spans="1:19" ht="15" customHeight="1" x14ac:dyDescent="0.45">
      <c r="A89" s="75"/>
      <c r="B89" s="75"/>
      <c r="C89" s="92" t="s">
        <v>20</v>
      </c>
      <c r="D89" s="85"/>
      <c r="E89" s="93"/>
      <c r="F89" s="85"/>
      <c r="G89" s="94" t="s">
        <v>18</v>
      </c>
      <c r="N89" s="99"/>
    </row>
    <row r="90" spans="1:19" ht="15" customHeight="1" x14ac:dyDescent="0.3">
      <c r="A90" s="75"/>
      <c r="B90" s="75"/>
      <c r="C90" s="37">
        <v>11190</v>
      </c>
      <c r="D90" s="95"/>
      <c r="E90" s="96">
        <f>SUM(E76:E88)</f>
        <v>0</v>
      </c>
      <c r="F90" s="95"/>
      <c r="G90" s="97">
        <f>C90-E90</f>
        <v>11190</v>
      </c>
      <c r="O90" s="71"/>
      <c r="Q90" s="71"/>
      <c r="S90" s="71"/>
    </row>
    <row r="91" spans="1:19" ht="15" customHeight="1" x14ac:dyDescent="0.2">
      <c r="A91" s="75"/>
      <c r="B91" s="75"/>
      <c r="C91" s="50"/>
      <c r="E91" s="50"/>
      <c r="G91" s="50"/>
    </row>
    <row r="92" spans="1:19" ht="15" customHeight="1" x14ac:dyDescent="0.2">
      <c r="A92" s="75"/>
      <c r="B92" s="75"/>
      <c r="C92" s="225"/>
      <c r="D92" s="225"/>
      <c r="E92" s="225"/>
      <c r="F92" s="225"/>
      <c r="G92" s="225"/>
      <c r="I92" s="50" t="s">
        <v>56</v>
      </c>
      <c r="J92" s="77"/>
      <c r="K92" s="77">
        <f>E21+E41+E57+E72+E90+E99+E107+K19+K33+K41+K50+K63+K72+K57</f>
        <v>20081</v>
      </c>
    </row>
    <row r="93" spans="1:19" ht="15" customHeight="1" x14ac:dyDescent="0.45">
      <c r="A93" s="75"/>
      <c r="B93" s="75"/>
      <c r="C93" s="85"/>
      <c r="D93" s="85"/>
      <c r="E93" s="85"/>
      <c r="F93" s="85"/>
      <c r="G93" s="85"/>
      <c r="I93" s="99"/>
      <c r="J93" s="77"/>
      <c r="K93" s="77"/>
    </row>
    <row r="94" spans="1:19" ht="15" customHeight="1" x14ac:dyDescent="0.3">
      <c r="A94" s="75"/>
      <c r="B94" s="75"/>
      <c r="C94" s="90"/>
      <c r="D94" s="151"/>
      <c r="E94" s="90"/>
      <c r="F94" s="90"/>
      <c r="G94" s="90"/>
      <c r="I94" s="99"/>
      <c r="J94" s="77"/>
      <c r="K94" s="77"/>
    </row>
    <row r="95" spans="1:19" ht="15" customHeight="1" x14ac:dyDescent="0.3">
      <c r="A95" s="75"/>
      <c r="B95" s="75"/>
      <c r="C95" s="7"/>
      <c r="D95" s="7"/>
      <c r="E95" s="7"/>
      <c r="F95" s="90"/>
      <c r="G95" s="90"/>
      <c r="I95" s="50" t="s">
        <v>55</v>
      </c>
      <c r="J95" s="152"/>
      <c r="K95" s="153">
        <f>[2]GrossMargin!$E$86</f>
        <v>3121</v>
      </c>
    </row>
    <row r="96" spans="1:19" ht="15" customHeight="1" x14ac:dyDescent="0.3">
      <c r="A96" s="75"/>
      <c r="B96" s="75"/>
      <c r="C96" s="7"/>
      <c r="D96" s="7"/>
      <c r="E96" s="7"/>
      <c r="F96" s="90"/>
      <c r="G96" s="90"/>
      <c r="I96" s="50" t="s">
        <v>69</v>
      </c>
      <c r="J96" s="152"/>
      <c r="K96" s="153">
        <f>[2]GrossMargin!$D$86</f>
        <v>13839</v>
      </c>
    </row>
    <row r="97" spans="1:11" ht="15" customHeight="1" x14ac:dyDescent="0.45">
      <c r="A97" s="75"/>
      <c r="B97" s="75"/>
      <c r="C97" s="90"/>
      <c r="D97" s="90"/>
      <c r="E97" s="191"/>
      <c r="F97" s="85"/>
      <c r="G97" s="85"/>
      <c r="I97" s="50" t="s">
        <v>23</v>
      </c>
      <c r="J97" s="152"/>
      <c r="K97" s="153">
        <f>[2]GrossMargin!$H$20+[2]GrossMargin!$H$29</f>
        <v>3121</v>
      </c>
    </row>
    <row r="98" spans="1:11" ht="15" customHeight="1" x14ac:dyDescent="0.45">
      <c r="A98" s="75"/>
      <c r="B98" s="75"/>
      <c r="C98" s="85"/>
      <c r="D98" s="85"/>
      <c r="E98" s="85"/>
      <c r="F98" s="85"/>
      <c r="G98" s="200"/>
      <c r="J98" s="152"/>
      <c r="K98" s="153"/>
    </row>
    <row r="99" spans="1:11" ht="15" customHeight="1" x14ac:dyDescent="0.3">
      <c r="A99" s="75"/>
      <c r="B99" s="75"/>
      <c r="C99" s="201"/>
      <c r="D99" s="202"/>
      <c r="E99" s="202"/>
      <c r="F99" s="202"/>
      <c r="G99" s="202"/>
      <c r="I99" s="50" t="s">
        <v>57</v>
      </c>
      <c r="J99" s="152"/>
      <c r="K99" s="153">
        <f>K92-K95-K96-K97</f>
        <v>0</v>
      </c>
    </row>
    <row r="100" spans="1:11" ht="15" customHeight="1" x14ac:dyDescent="0.2">
      <c r="A100" s="75"/>
      <c r="B100" s="75"/>
      <c r="C100" s="70"/>
      <c r="D100" s="70"/>
      <c r="E100" s="70"/>
      <c r="F100" s="70"/>
      <c r="G100" s="70"/>
    </row>
    <row r="101" spans="1:11" ht="15" customHeight="1" x14ac:dyDescent="0.2">
      <c r="A101" s="75"/>
      <c r="B101" s="75"/>
      <c r="C101" s="220"/>
      <c r="D101" s="220"/>
      <c r="E101" s="220"/>
      <c r="F101" s="220"/>
      <c r="G101" s="220"/>
    </row>
    <row r="102" spans="1:11" ht="15" customHeight="1" x14ac:dyDescent="0.45">
      <c r="A102" s="75"/>
      <c r="B102" s="75"/>
      <c r="C102" s="93"/>
      <c r="D102" s="85"/>
      <c r="E102" s="93"/>
      <c r="F102" s="85"/>
      <c r="G102" s="93"/>
    </row>
    <row r="103" spans="1:11" ht="15" customHeight="1" x14ac:dyDescent="0.3">
      <c r="A103" s="75"/>
      <c r="B103" s="75"/>
      <c r="C103" s="90"/>
      <c r="D103" s="151"/>
      <c r="E103" s="106"/>
      <c r="F103" s="90"/>
      <c r="G103" s="203"/>
    </row>
    <row r="104" spans="1:11" ht="15" customHeight="1" x14ac:dyDescent="0.3">
      <c r="C104" s="90"/>
      <c r="D104" s="151"/>
      <c r="E104" s="106"/>
      <c r="F104" s="90"/>
      <c r="G104" s="203"/>
    </row>
    <row r="105" spans="1:11" ht="15" customHeight="1" x14ac:dyDescent="0.3">
      <c r="C105" s="90"/>
      <c r="D105" s="151"/>
      <c r="E105" s="106"/>
      <c r="F105" s="90"/>
      <c r="G105" s="203"/>
    </row>
    <row r="106" spans="1:11" ht="15" x14ac:dyDescent="0.45">
      <c r="C106" s="93"/>
      <c r="D106" s="85"/>
      <c r="E106" s="93"/>
      <c r="F106" s="85"/>
      <c r="G106" s="156"/>
    </row>
    <row r="107" spans="1:11" ht="13.2" x14ac:dyDescent="0.3">
      <c r="C107" s="77"/>
      <c r="D107" s="152"/>
      <c r="E107" s="153"/>
      <c r="F107" s="152"/>
      <c r="G107" s="153"/>
    </row>
    <row r="108" spans="1:11" x14ac:dyDescent="0.2">
      <c r="C108" s="50"/>
      <c r="E108" s="50"/>
      <c r="G108" s="50"/>
    </row>
    <row r="114" spans="2:13" x14ac:dyDescent="0.2">
      <c r="C114" s="50"/>
    </row>
    <row r="115" spans="2:13" x14ac:dyDescent="0.2">
      <c r="C115" s="99"/>
      <c r="D115" s="99"/>
      <c r="E115" s="53"/>
      <c r="G115" s="53"/>
    </row>
    <row r="116" spans="2:13" s="99" customFormat="1" x14ac:dyDescent="0.2">
      <c r="E116" s="53"/>
      <c r="F116" s="50"/>
      <c r="G116" s="53"/>
      <c r="I116" s="50"/>
      <c r="J116" s="50"/>
      <c r="K116" s="50"/>
      <c r="L116" s="50"/>
      <c r="M116" s="50"/>
    </row>
    <row r="117" spans="2:13" s="99" customFormat="1" x14ac:dyDescent="0.2">
      <c r="C117" s="50"/>
      <c r="D117" s="50"/>
      <c r="E117" s="71"/>
      <c r="F117" s="50"/>
      <c r="G117" s="71"/>
      <c r="I117" s="50"/>
      <c r="J117" s="50"/>
      <c r="K117" s="50"/>
      <c r="L117" s="50"/>
      <c r="M117" s="50"/>
    </row>
    <row r="119" spans="2:13" ht="13.8" x14ac:dyDescent="0.25">
      <c r="B119" s="147"/>
    </row>
    <row r="120" spans="2:13" x14ac:dyDescent="0.2">
      <c r="C120" s="50"/>
    </row>
    <row r="121" spans="2:13" x14ac:dyDescent="0.2">
      <c r="C121" s="50"/>
    </row>
    <row r="122" spans="2:13" x14ac:dyDescent="0.2">
      <c r="C122" s="50"/>
      <c r="F122" s="99"/>
    </row>
    <row r="123" spans="2:13" ht="13.8" x14ac:dyDescent="0.3">
      <c r="C123" s="50"/>
      <c r="F123" s="99"/>
      <c r="I123" s="90"/>
      <c r="J123" s="151"/>
      <c r="L123" s="189"/>
      <c r="M123"/>
    </row>
    <row r="124" spans="2:13" ht="13.8" x14ac:dyDescent="0.3">
      <c r="C124" s="50"/>
      <c r="I124" s="90"/>
      <c r="J124" s="151"/>
      <c r="L124" s="189"/>
      <c r="M124"/>
    </row>
    <row r="125" spans="2:13" ht="13.8" x14ac:dyDescent="0.3">
      <c r="I125" s="90"/>
      <c r="J125" s="188"/>
      <c r="L125" s="189"/>
      <c r="M125"/>
    </row>
    <row r="126" spans="2:13" ht="15.6" x14ac:dyDescent="0.45">
      <c r="C126" s="99"/>
      <c r="I126" s="93"/>
      <c r="J126" s="85"/>
      <c r="L126" s="189"/>
      <c r="M126"/>
    </row>
    <row r="127" spans="2:13" ht="13.8" x14ac:dyDescent="0.3">
      <c r="I127" s="77"/>
      <c r="J127" s="152"/>
      <c r="L127" s="189"/>
      <c r="M127"/>
    </row>
    <row r="128" spans="2:13" ht="13.2" x14ac:dyDescent="0.25">
      <c r="I128" s="70"/>
      <c r="J128" s="70"/>
      <c r="L128" s="189"/>
      <c r="M128"/>
    </row>
    <row r="129" spans="3:3" x14ac:dyDescent="0.2">
      <c r="C129" s="79" t="str">
        <f ca="1">CELL("filename")</f>
        <v xml:space="preserve">O:\Fin_Ops\Finrpt\CONSOL\Hot List &amp; Metrics\2001\3Q 2001\[Hot List 0803.xls]Hotlist - Identified </v>
      </c>
    </row>
    <row r="130" spans="3:3" x14ac:dyDescent="0.2">
      <c r="C130" s="79">
        <f ca="1">NOW()</f>
        <v>37109.704765509261</v>
      </c>
    </row>
  </sheetData>
  <mergeCells count="6">
    <mergeCell ref="C101:G101"/>
    <mergeCell ref="C59:G59"/>
    <mergeCell ref="I3:M3"/>
    <mergeCell ref="C6:G6"/>
    <mergeCell ref="C23:G23"/>
    <mergeCell ref="C92:G92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1" manualBreakCount="1">
    <brk id="5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2001-08-06T14:27:35Z</cp:lastPrinted>
  <dcterms:created xsi:type="dcterms:W3CDTF">1999-10-18T12:36:30Z</dcterms:created>
  <dcterms:modified xsi:type="dcterms:W3CDTF">2023-09-10T11:35:46Z</dcterms:modified>
</cp:coreProperties>
</file>