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Q1" i="2" l="1"/>
  <c r="R1" i="2"/>
  <c r="B8" i="2"/>
  <c r="A15" i="2"/>
  <c r="D15" i="2"/>
  <c r="E15" i="2"/>
  <c r="F15" i="2"/>
  <c r="G15" i="2"/>
  <c r="L15" i="2"/>
  <c r="M15" i="2"/>
  <c r="N15" i="2"/>
  <c r="A16" i="2"/>
  <c r="D16" i="2"/>
  <c r="E16" i="2"/>
  <c r="F16" i="2"/>
  <c r="G16" i="2"/>
  <c r="L16" i="2"/>
  <c r="M16" i="2"/>
  <c r="N16" i="2"/>
  <c r="A17" i="2"/>
  <c r="D17" i="2"/>
  <c r="E17" i="2"/>
  <c r="F17" i="2"/>
  <c r="G17" i="2"/>
  <c r="L17" i="2"/>
  <c r="M17" i="2"/>
  <c r="N17" i="2"/>
  <c r="A18" i="2"/>
  <c r="D18" i="2"/>
  <c r="E18" i="2"/>
  <c r="F18" i="2"/>
  <c r="G18" i="2"/>
  <c r="L18" i="2"/>
  <c r="M18" i="2"/>
  <c r="N18" i="2"/>
  <c r="A19" i="2"/>
  <c r="D19" i="2"/>
  <c r="E19" i="2"/>
  <c r="F19" i="2"/>
  <c r="G19" i="2"/>
  <c r="L19" i="2"/>
  <c r="M19" i="2"/>
  <c r="N19" i="2"/>
  <c r="A20" i="2"/>
  <c r="D20" i="2"/>
  <c r="E20" i="2"/>
  <c r="F20" i="2"/>
  <c r="G20" i="2"/>
  <c r="L20" i="2"/>
  <c r="M20" i="2"/>
  <c r="N20" i="2"/>
  <c r="A21" i="2"/>
  <c r="D21" i="2"/>
  <c r="E21" i="2"/>
  <c r="F21" i="2"/>
  <c r="G21" i="2"/>
  <c r="L21" i="2"/>
  <c r="M21" i="2"/>
  <c r="N21" i="2"/>
  <c r="A22" i="2"/>
  <c r="D22" i="2"/>
  <c r="E22" i="2"/>
  <c r="F22" i="2"/>
  <c r="G22" i="2"/>
  <c r="L22" i="2"/>
  <c r="M22" i="2"/>
  <c r="N22" i="2"/>
  <c r="A23" i="2"/>
  <c r="D23" i="2"/>
  <c r="E23" i="2"/>
  <c r="F23" i="2"/>
  <c r="G23" i="2"/>
  <c r="L23" i="2"/>
  <c r="M23" i="2"/>
  <c r="N23" i="2"/>
  <c r="A24" i="2"/>
  <c r="D24" i="2"/>
  <c r="E24" i="2"/>
  <c r="F24" i="2"/>
  <c r="G24" i="2"/>
  <c r="L24" i="2"/>
  <c r="M24" i="2"/>
  <c r="N24" i="2"/>
  <c r="A25" i="2"/>
  <c r="D25" i="2"/>
  <c r="E25" i="2"/>
  <c r="F25" i="2"/>
  <c r="G25" i="2"/>
  <c r="L25" i="2"/>
  <c r="M25" i="2"/>
  <c r="N25" i="2"/>
  <c r="A26" i="2"/>
  <c r="D26" i="2"/>
  <c r="E26" i="2"/>
  <c r="F26" i="2"/>
  <c r="G26" i="2"/>
  <c r="L26" i="2"/>
  <c r="M26" i="2"/>
  <c r="N26" i="2"/>
  <c r="N27" i="2"/>
  <c r="C28" i="2"/>
  <c r="D28" i="2"/>
  <c r="E28" i="2"/>
  <c r="F28" i="2"/>
  <c r="G28" i="2"/>
  <c r="I28" i="2"/>
  <c r="K28" i="2"/>
  <c r="N28" i="2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<sst xmlns="http://schemas.openxmlformats.org/spreadsheetml/2006/main" count="51" uniqueCount="39">
  <si>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</si>
  <si>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</si>
  <si>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</si>
  <si>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</si>
  <si>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</si>
  <si>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</si>
  <si>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</si>
  <si>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</si>
  <si>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</si>
  <si>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</si>
  <si>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</si>
  <si>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</si>
  <si>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</si>
  <si>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</si>
  <si>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</si>
  <si>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</si>
  <si>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</si>
  <si>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</si>
  <si>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</si>
  <si>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</si>
  <si>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</si>
  <si>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</si>
  <si>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</si>
  <si>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</si>
  <si>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</si>
  <si>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</si>
  <si>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</si>
  <si>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</si>
  <si>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</si>
  <si>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</si>
  <si>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</si>
  <si>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</si>
  <si>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</si>
  <si>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</si>
  <si>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</si>
  <si>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Greg Frers</t>
  </si>
  <si>
    <t>Buy</t>
  </si>
  <si>
    <t>ECC</t>
  </si>
  <si>
    <t>Adjustment to hedge Round 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</si>
</sst>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mmmm"/>
    <numFmt numFmtId="166" formatCode="0.0000%"/>
    <numFmt numFmtId="167" formatCode="&quot;$&quot;#,##0.0000"/>
    <numFmt numFmtId="170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70" fontId="2" fillId="2" borderId="0" xfId="1" applyNumberFormat="1" applyFont="1" applyFill="1" applyAlignment="1">
      <alignment horizontal="center"/>
    </xf>
    <xf numFmtId="170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/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10" width="11.6640625" style="3" customWidth="1"/>
    <col min="11" max="14" width="9.109375" style="3"/>
    <col min="15" max="18" width="0" style="3" hidden="1" customWidth="1"/>
    <col min="19" max="16384" width="9.109375" style="3"/>
  </cols>
  <sheetData>
    <row r="1" spans="1:18" ht="22.8" x14ac:dyDescent="0.4">
      <c r="A1" s="24" t="s">
        <v>0</v>
      </c>
      <c r="M1" s="19"/>
      <c r="O1" s="3">
        <v>1</v>
      </c>
      <c r="P1" s="3" t="s">
        <v>6</v>
      </c>
      <c r="Q1" s="3">
        <f>MONTH(B6)</f>
        <v>10</v>
      </c>
      <c r="R1" s="3" t="str">
        <f>VLOOKUP(Q1,O1:P12,2,0)</f>
        <v>October</v>
      </c>
    </row>
    <row r="2" spans="1:18" x14ac:dyDescent="0.25">
      <c r="O2" s="3">
        <v>2</v>
      </c>
      <c r="P2" s="3" t="s">
        <v>7</v>
      </c>
    </row>
    <row r="3" spans="1:18" ht="15.6" x14ac:dyDescent="0.3">
      <c r="A3" s="1" t="s">
        <v>1</v>
      </c>
      <c r="B3" s="16" t="s">
        <v>37</v>
      </c>
      <c r="C3" s="16"/>
      <c r="D3" s="16"/>
      <c r="G3" s="1" t="s">
        <v>27</v>
      </c>
      <c r="I3" s="12">
        <v>37110</v>
      </c>
      <c r="J3" s="12"/>
      <c r="O3" s="3">
        <v>3</v>
      </c>
      <c r="P3" s="3" t="s">
        <v>8</v>
      </c>
    </row>
    <row r="4" spans="1:18" ht="15.6" x14ac:dyDescent="0.3">
      <c r="A4" s="1" t="s">
        <v>29</v>
      </c>
      <c r="B4" s="16" t="s">
        <v>35</v>
      </c>
      <c r="C4" s="16"/>
      <c r="D4" s="16"/>
      <c r="G4" s="1" t="s">
        <v>28</v>
      </c>
      <c r="I4" s="27"/>
      <c r="J4" s="27"/>
      <c r="O4" s="3">
        <v>4</v>
      </c>
      <c r="P4" s="3" t="s">
        <v>9</v>
      </c>
    </row>
    <row r="5" spans="1:18" x14ac:dyDescent="0.25">
      <c r="O5" s="3">
        <v>5</v>
      </c>
      <c r="P5" s="3" t="s">
        <v>10</v>
      </c>
    </row>
    <row r="6" spans="1:18" x14ac:dyDescent="0.25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J6" s="14"/>
      <c r="O6" s="3">
        <v>6</v>
      </c>
      <c r="P6" s="3" t="s">
        <v>11</v>
      </c>
    </row>
    <row r="7" spans="1:18" x14ac:dyDescent="0.25">
      <c r="A7" s="20" t="s">
        <v>3</v>
      </c>
      <c r="B7" s="12">
        <v>37529</v>
      </c>
      <c r="C7" s="4"/>
      <c r="D7" s="4"/>
      <c r="G7" s="20" t="s">
        <v>19</v>
      </c>
      <c r="I7" s="14" t="s">
        <v>20</v>
      </c>
      <c r="J7" s="14"/>
      <c r="O7" s="3">
        <v>7</v>
      </c>
      <c r="P7" s="3" t="s">
        <v>12</v>
      </c>
    </row>
    <row r="8" spans="1:18" x14ac:dyDescent="0.25">
      <c r="A8" s="2" t="s">
        <v>5</v>
      </c>
      <c r="B8" s="21">
        <f>ROUND((B7-B6)/(365/12),0)</f>
        <v>12</v>
      </c>
      <c r="C8" s="5"/>
      <c r="D8" s="5"/>
      <c r="O8" s="3">
        <v>8</v>
      </c>
      <c r="P8" s="3" t="s">
        <v>13</v>
      </c>
    </row>
    <row r="9" spans="1:18" x14ac:dyDescent="0.25">
      <c r="G9" s="20" t="s">
        <v>23</v>
      </c>
      <c r="I9" s="15">
        <v>4.33</v>
      </c>
      <c r="J9" s="15"/>
      <c r="O9" s="3">
        <v>9</v>
      </c>
      <c r="P9" s="3" t="s">
        <v>14</v>
      </c>
    </row>
    <row r="10" spans="1:18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O10" s="3">
        <v>10</v>
      </c>
      <c r="P10" s="3" t="s">
        <v>15</v>
      </c>
    </row>
    <row r="11" spans="1:18" x14ac:dyDescent="0.25">
      <c r="O11" s="3">
        <v>11</v>
      </c>
      <c r="P11" s="3" t="s">
        <v>16</v>
      </c>
    </row>
    <row r="12" spans="1:18" x14ac:dyDescent="0.25">
      <c r="O12" s="3">
        <v>12</v>
      </c>
      <c r="P12" s="3" t="s">
        <v>17</v>
      </c>
    </row>
    <row r="13" spans="1:18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  <c r="K13" s="3" t="s">
        <v>38</v>
      </c>
    </row>
    <row r="14" spans="1:18" ht="7.5" customHeight="1" x14ac:dyDescent="0.25">
      <c r="B14" s="7"/>
      <c r="C14" s="8"/>
      <c r="D14" s="8"/>
      <c r="E14" s="8"/>
      <c r="F14" s="7"/>
      <c r="G14" s="23"/>
      <c r="I14" s="23"/>
    </row>
    <row r="15" spans="1:18" ht="15.6" x14ac:dyDescent="0.3">
      <c r="A15" s="22" t="str">
        <f t="shared" ref="A15:A26" si="0">IF(B15=$R$1,"Start Month","")</f>
        <v/>
      </c>
      <c r="B15" s="9" t="s">
        <v>6</v>
      </c>
      <c r="C15" s="14"/>
      <c r="D15" s="26">
        <f>ROUND(I15/(1+$B$10),0)</f>
        <v>5922</v>
      </c>
      <c r="E15" s="28">
        <f>C15*$B$10</f>
        <v>0</v>
      </c>
      <c r="F15" s="28">
        <f>ROUND(D15*$B$10,0)</f>
        <v>92</v>
      </c>
      <c r="G15" s="25">
        <f>ROUND(E15+C15,0)</f>
        <v>0</v>
      </c>
      <c r="I15" s="25">
        <v>6014</v>
      </c>
      <c r="K15" s="3">
        <v>6003</v>
      </c>
      <c r="L15" s="3">
        <f>K15/31</f>
        <v>193.64516129032259</v>
      </c>
      <c r="M15" s="3">
        <f>ROUND(L15,0)</f>
        <v>194</v>
      </c>
      <c r="N15" s="3">
        <f>M15*31</f>
        <v>6014</v>
      </c>
    </row>
    <row r="16" spans="1:18" ht="15.6" x14ac:dyDescent="0.3">
      <c r="A16" s="22" t="str">
        <f t="shared" si="0"/>
        <v/>
      </c>
      <c r="B16" s="9" t="s">
        <v>7</v>
      </c>
      <c r="C16" s="14"/>
      <c r="D16" s="26">
        <f t="shared" ref="D16:D26" si="1">ROUND(I16/(1+$B$10),0)</f>
        <v>4218</v>
      </c>
      <c r="E16" s="28">
        <f t="shared" ref="E16:E26" si="2">C16*$B$10</f>
        <v>0</v>
      </c>
      <c r="F16" s="28">
        <f t="shared" ref="F16:F26" si="3">ROUND(D16*$B$10,0)</f>
        <v>66</v>
      </c>
      <c r="G16" s="25">
        <f t="shared" ref="G16:G26" si="4">ROUND(E16+C16,0)</f>
        <v>0</v>
      </c>
      <c r="I16" s="25">
        <v>4284</v>
      </c>
      <c r="K16" s="3">
        <v>4296</v>
      </c>
      <c r="L16" s="3">
        <f>K16/28</f>
        <v>153.42857142857142</v>
      </c>
      <c r="M16" s="3">
        <f t="shared" ref="M16:M26" si="5">ROUND(L16,0)</f>
        <v>153</v>
      </c>
      <c r="N16" s="3">
        <f>M16*28</f>
        <v>4284</v>
      </c>
    </row>
    <row r="17" spans="1:14" ht="15.6" x14ac:dyDescent="0.3">
      <c r="A17" s="22" t="str">
        <f t="shared" si="0"/>
        <v/>
      </c>
      <c r="B17" s="9" t="s">
        <v>8</v>
      </c>
      <c r="C17" s="14"/>
      <c r="D17" s="26">
        <f t="shared" si="1"/>
        <v>3968</v>
      </c>
      <c r="E17" s="28">
        <f t="shared" si="2"/>
        <v>0</v>
      </c>
      <c r="F17" s="28">
        <f t="shared" si="3"/>
        <v>62</v>
      </c>
      <c r="G17" s="25">
        <f t="shared" si="4"/>
        <v>0</v>
      </c>
      <c r="I17" s="25">
        <v>4030</v>
      </c>
      <c r="K17" s="3">
        <v>4041</v>
      </c>
      <c r="L17" s="3">
        <f>K17/31</f>
        <v>130.35483870967741</v>
      </c>
      <c r="M17" s="3">
        <f t="shared" si="5"/>
        <v>130</v>
      </c>
      <c r="N17" s="3">
        <f t="shared" ref="N17:N26" si="6">M17*31</f>
        <v>4030</v>
      </c>
    </row>
    <row r="18" spans="1:14" ht="15.6" x14ac:dyDescent="0.3">
      <c r="A18" s="22" t="str">
        <f t="shared" si="0"/>
        <v/>
      </c>
      <c r="B18" s="9" t="s">
        <v>9</v>
      </c>
      <c r="C18" s="14"/>
      <c r="D18" s="26">
        <f t="shared" si="1"/>
        <v>2570</v>
      </c>
      <c r="E18" s="28">
        <f t="shared" si="2"/>
        <v>0</v>
      </c>
      <c r="F18" s="28">
        <f t="shared" si="3"/>
        <v>40</v>
      </c>
      <c r="G18" s="25">
        <f t="shared" si="4"/>
        <v>0</v>
      </c>
      <c r="I18" s="25">
        <v>2610</v>
      </c>
      <c r="K18" s="3">
        <v>2620</v>
      </c>
      <c r="L18" s="3">
        <f>K18/30</f>
        <v>87.333333333333329</v>
      </c>
      <c r="M18" s="3">
        <f t="shared" si="5"/>
        <v>87</v>
      </c>
      <c r="N18" s="3">
        <f>M18*30</f>
        <v>2610</v>
      </c>
    </row>
    <row r="19" spans="1:14" ht="15.6" x14ac:dyDescent="0.3">
      <c r="A19" s="22" t="str">
        <f t="shared" si="0"/>
        <v/>
      </c>
      <c r="B19" s="9" t="s">
        <v>10</v>
      </c>
      <c r="C19" s="14"/>
      <c r="D19" s="26">
        <f t="shared" si="1"/>
        <v>1984</v>
      </c>
      <c r="E19" s="28">
        <f t="shared" si="2"/>
        <v>0</v>
      </c>
      <c r="F19" s="28">
        <f t="shared" si="3"/>
        <v>31</v>
      </c>
      <c r="G19" s="25">
        <f t="shared" si="4"/>
        <v>0</v>
      </c>
      <c r="I19" s="25">
        <v>2015</v>
      </c>
      <c r="K19" s="3">
        <v>2027</v>
      </c>
      <c r="L19" s="3">
        <f>K19/31</f>
        <v>65.387096774193552</v>
      </c>
      <c r="M19" s="3">
        <f t="shared" si="5"/>
        <v>65</v>
      </c>
      <c r="N19" s="3">
        <f t="shared" si="6"/>
        <v>2015</v>
      </c>
    </row>
    <row r="20" spans="1:14" ht="15.6" x14ac:dyDescent="0.3">
      <c r="A20" s="22" t="str">
        <f t="shared" si="0"/>
        <v/>
      </c>
      <c r="B20" s="9" t="s">
        <v>11</v>
      </c>
      <c r="C20" s="14"/>
      <c r="D20" s="26">
        <f t="shared" si="1"/>
        <v>916</v>
      </c>
      <c r="E20" s="28">
        <f t="shared" si="2"/>
        <v>0</v>
      </c>
      <c r="F20" s="28">
        <f t="shared" si="3"/>
        <v>14</v>
      </c>
      <c r="G20" s="25">
        <f t="shared" si="4"/>
        <v>0</v>
      </c>
      <c r="I20" s="25">
        <v>930</v>
      </c>
      <c r="K20" s="3">
        <v>921</v>
      </c>
      <c r="L20" s="3">
        <f>K20/30</f>
        <v>30.7</v>
      </c>
      <c r="M20" s="3">
        <f t="shared" si="5"/>
        <v>31</v>
      </c>
      <c r="N20" s="3">
        <f>M20*30</f>
        <v>930</v>
      </c>
    </row>
    <row r="21" spans="1:14" ht="15.6" x14ac:dyDescent="0.3">
      <c r="A21" s="22" t="str">
        <f t="shared" si="0"/>
        <v/>
      </c>
      <c r="B21" s="9" t="s">
        <v>12</v>
      </c>
      <c r="C21" s="14"/>
      <c r="D21" s="26">
        <f t="shared" si="1"/>
        <v>977</v>
      </c>
      <c r="E21" s="28">
        <f t="shared" si="2"/>
        <v>0</v>
      </c>
      <c r="F21" s="28">
        <f t="shared" si="3"/>
        <v>15</v>
      </c>
      <c r="G21" s="25">
        <f t="shared" si="4"/>
        <v>0</v>
      </c>
      <c r="I21" s="25">
        <v>992</v>
      </c>
      <c r="K21" s="3">
        <v>1004</v>
      </c>
      <c r="L21" s="3">
        <f>K21/31</f>
        <v>32.387096774193552</v>
      </c>
      <c r="M21" s="3">
        <f t="shared" si="5"/>
        <v>32</v>
      </c>
      <c r="N21" s="3">
        <f t="shared" si="6"/>
        <v>992</v>
      </c>
    </row>
    <row r="22" spans="1:14" ht="15.6" x14ac:dyDescent="0.3">
      <c r="A22" s="22" t="str">
        <f t="shared" si="0"/>
        <v/>
      </c>
      <c r="B22" s="9" t="s">
        <v>13</v>
      </c>
      <c r="C22" s="14"/>
      <c r="D22" s="26">
        <f t="shared" si="1"/>
        <v>1099</v>
      </c>
      <c r="E22" s="28">
        <f t="shared" si="2"/>
        <v>0</v>
      </c>
      <c r="F22" s="28">
        <f t="shared" si="3"/>
        <v>17</v>
      </c>
      <c r="G22" s="25">
        <f t="shared" si="4"/>
        <v>0</v>
      </c>
      <c r="I22" s="25">
        <v>1116</v>
      </c>
      <c r="K22" s="3">
        <v>1111</v>
      </c>
      <c r="L22" s="3">
        <f>K22/31</f>
        <v>35.838709677419352</v>
      </c>
      <c r="M22" s="3">
        <f t="shared" si="5"/>
        <v>36</v>
      </c>
      <c r="N22" s="3">
        <f t="shared" si="6"/>
        <v>1116</v>
      </c>
    </row>
    <row r="23" spans="1:14" ht="15.6" x14ac:dyDescent="0.3">
      <c r="A23" s="22" t="str">
        <f t="shared" si="0"/>
        <v/>
      </c>
      <c r="B23" s="9" t="s">
        <v>14</v>
      </c>
      <c r="C23" s="14"/>
      <c r="D23" s="26">
        <f t="shared" si="1"/>
        <v>1979</v>
      </c>
      <c r="E23" s="28">
        <f t="shared" si="2"/>
        <v>0</v>
      </c>
      <c r="F23" s="28">
        <f t="shared" si="3"/>
        <v>31</v>
      </c>
      <c r="G23" s="25">
        <f t="shared" si="4"/>
        <v>0</v>
      </c>
      <c r="I23" s="25">
        <v>2010</v>
      </c>
      <c r="K23" s="3">
        <v>2086</v>
      </c>
      <c r="L23" s="3">
        <f>K23/31</f>
        <v>67.290322580645167</v>
      </c>
      <c r="M23" s="3">
        <f t="shared" si="5"/>
        <v>67</v>
      </c>
      <c r="N23" s="3">
        <f>M23*30</f>
        <v>2010</v>
      </c>
    </row>
    <row r="24" spans="1:14" ht="15.6" x14ac:dyDescent="0.3">
      <c r="A24" s="22" t="str">
        <f t="shared" si="0"/>
        <v>Start Month</v>
      </c>
      <c r="B24" s="9" t="s">
        <v>15</v>
      </c>
      <c r="C24" s="14"/>
      <c r="D24" s="26">
        <f t="shared" si="1"/>
        <v>3449</v>
      </c>
      <c r="E24" s="28">
        <f t="shared" si="2"/>
        <v>0</v>
      </c>
      <c r="F24" s="28">
        <f t="shared" si="3"/>
        <v>54</v>
      </c>
      <c r="G24" s="25">
        <f t="shared" si="4"/>
        <v>0</v>
      </c>
      <c r="I24" s="25">
        <v>3503</v>
      </c>
      <c r="K24" s="3">
        <v>3495</v>
      </c>
      <c r="L24" s="3">
        <f>K24/31</f>
        <v>112.74193548387096</v>
      </c>
      <c r="M24" s="3">
        <f t="shared" si="5"/>
        <v>113</v>
      </c>
      <c r="N24" s="3">
        <f t="shared" si="6"/>
        <v>3503</v>
      </c>
    </row>
    <row r="25" spans="1:14" ht="15.6" x14ac:dyDescent="0.3">
      <c r="A25" s="22" t="str">
        <f t="shared" si="0"/>
        <v/>
      </c>
      <c r="B25" s="9" t="s">
        <v>16</v>
      </c>
      <c r="C25" s="14"/>
      <c r="D25" s="26">
        <f t="shared" si="1"/>
        <v>4874</v>
      </c>
      <c r="E25" s="28">
        <f t="shared" si="2"/>
        <v>0</v>
      </c>
      <c r="F25" s="28">
        <f t="shared" si="3"/>
        <v>76</v>
      </c>
      <c r="G25" s="25">
        <f t="shared" si="4"/>
        <v>0</v>
      </c>
      <c r="I25" s="25">
        <v>4950</v>
      </c>
      <c r="K25" s="3">
        <v>4955</v>
      </c>
      <c r="L25" s="3">
        <f>K25/30</f>
        <v>165.16666666666666</v>
      </c>
      <c r="M25" s="3">
        <f t="shared" si="5"/>
        <v>165</v>
      </c>
      <c r="N25" s="3">
        <f>M25*30</f>
        <v>4950</v>
      </c>
    </row>
    <row r="26" spans="1:14" ht="16.2" thickBot="1" x14ac:dyDescent="0.35">
      <c r="A26" s="22" t="str">
        <f t="shared" si="0"/>
        <v/>
      </c>
      <c r="B26" s="9" t="s">
        <v>17</v>
      </c>
      <c r="C26" s="14"/>
      <c r="D26" s="26">
        <f t="shared" si="1"/>
        <v>5342</v>
      </c>
      <c r="E26" s="28">
        <f t="shared" si="2"/>
        <v>0</v>
      </c>
      <c r="F26" s="28">
        <f t="shared" si="3"/>
        <v>83</v>
      </c>
      <c r="G26" s="25">
        <f t="shared" si="4"/>
        <v>0</v>
      </c>
      <c r="I26" s="25">
        <v>5425</v>
      </c>
      <c r="K26" s="3">
        <v>5430</v>
      </c>
      <c r="L26" s="3">
        <f>K26/31</f>
        <v>175.16129032258064</v>
      </c>
      <c r="M26" s="3">
        <f t="shared" si="5"/>
        <v>175</v>
      </c>
      <c r="N26" s="3">
        <f t="shared" si="6"/>
        <v>5425</v>
      </c>
    </row>
    <row r="27" spans="1:14" ht="13.8" thickTop="1" x14ac:dyDescent="0.25">
      <c r="B27" s="10"/>
      <c r="C27" s="10"/>
      <c r="D27" s="10"/>
      <c r="E27" s="10"/>
      <c r="F27" s="10"/>
      <c r="G27" s="10"/>
      <c r="H27" s="10"/>
      <c r="I27" s="10"/>
      <c r="K27" s="18"/>
      <c r="N27" s="3">
        <f>SUM(N15:N26)</f>
        <v>37879</v>
      </c>
    </row>
    <row r="28" spans="1:14" x14ac:dyDescent="0.25">
      <c r="B28" s="11" t="s">
        <v>26</v>
      </c>
      <c r="C28" s="30">
        <f>SUM(C15:C26)</f>
        <v>0</v>
      </c>
      <c r="D28" s="30">
        <f>SUM(D15:D26)</f>
        <v>37298</v>
      </c>
      <c r="E28" s="31">
        <f>SUM(E15:E26)</f>
        <v>0</v>
      </c>
      <c r="F28" s="31">
        <f>SUM(F15:F26)</f>
        <v>581</v>
      </c>
      <c r="G28" s="30">
        <f>SUM(G15:G26)</f>
        <v>0</v>
      </c>
      <c r="H28" s="32"/>
      <c r="I28" s="33">
        <f>SUM(I15:I27)</f>
        <v>37879</v>
      </c>
      <c r="K28" s="33">
        <f>SUM(K15:K27)</f>
        <v>37989</v>
      </c>
      <c r="N28" s="34">
        <f>N27-I28</f>
        <v>0</v>
      </c>
    </row>
    <row r="33" spans="1:11" ht="13.8" thickBot="1" x14ac:dyDescent="0.3">
      <c r="A33" s="17"/>
      <c r="B33" s="17"/>
      <c r="C33" s="17"/>
      <c r="D33" s="17"/>
      <c r="E33" s="17"/>
      <c r="F33" s="17"/>
      <c r="G33" s="17"/>
      <c r="I33" s="17"/>
      <c r="J33" s="18"/>
    </row>
    <row r="34" spans="1:11" ht="13.8" thickTop="1" x14ac:dyDescent="0.25">
      <c r="K34" s="18"/>
    </row>
    <row r="35" spans="1:11" x14ac:dyDescent="0.25">
      <c r="K35" s="18"/>
    </row>
    <row r="36" spans="1:11" x14ac:dyDescent="0.25">
      <c r="K36" s="18"/>
    </row>
    <row r="37" spans="1:11" x14ac:dyDescent="0.25">
      <c r="K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2023-09-10T11:36:16Z</dcterms:modified>
</cp:coreProperties>
</file>