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16" yWindow="-132" windowWidth="14808" windowHeight="8892"/>
  </bookViews>
  <sheets>
    <sheet name="Deal Sheet" sheetId="1" r:id="rId1"/>
  </sheets>
  <definedNames>
    <definedName name="_xlnm.Print_Area" localSheetId="0">'Deal Sheet'!$A$1:$I$33</definedName>
  </definedNames>
  <calcPr calcId="92512"/>
</workbook>
</file>

<file path=xl/calcChain.xml><?xml version="1.0" encoding="utf-8"?>
<calcChain xmlns="http://schemas.openxmlformats.org/spreadsheetml/2006/main">
  <c r="P1" i="1" l="1"/>
  <c r="Q1" i="1"/>
  <c r="B8" i="1"/>
  <c r="A15" i="1"/>
  <c r="E15" i="1"/>
  <c r="F15" i="1"/>
  <c r="G15" i="1"/>
  <c r="A16" i="1"/>
  <c r="E16" i="1"/>
  <c r="F16" i="1"/>
  <c r="G16" i="1"/>
  <c r="A17" i="1"/>
  <c r="E17" i="1"/>
  <c r="F17" i="1"/>
  <c r="G17" i="1"/>
  <c r="A18" i="1"/>
  <c r="E18" i="1"/>
  <c r="F18" i="1"/>
  <c r="G18" i="1"/>
  <c r="A19" i="1"/>
  <c r="E19" i="1"/>
  <c r="F19" i="1"/>
  <c r="G19" i="1"/>
  <c r="A20" i="1"/>
  <c r="E20" i="1"/>
  <c r="F20" i="1"/>
  <c r="G20" i="1"/>
  <c r="A21" i="1"/>
  <c r="E21" i="1"/>
  <c r="F21" i="1"/>
  <c r="G21" i="1"/>
  <c r="A22" i="1"/>
  <c r="E22" i="1"/>
  <c r="F22" i="1"/>
  <c r="G22" i="1"/>
  <c r="A23" i="1"/>
  <c r="E23" i="1"/>
  <c r="F23" i="1"/>
  <c r="G23" i="1"/>
  <c r="A24" i="1"/>
  <c r="E24" i="1"/>
  <c r="F24" i="1"/>
  <c r="G24" i="1"/>
  <c r="A25" i="1"/>
  <c r="E25" i="1"/>
  <c r="F25" i="1"/>
  <c r="G25" i="1"/>
  <c r="A26" i="1"/>
  <c r="E26" i="1"/>
  <c r="F26" i="1"/>
  <c r="G26" i="1"/>
  <c r="C28" i="1"/>
  <c r="D28" i="1"/>
  <c r="E28" i="1"/>
  <c r="F28" i="1"/>
  <c r="G28" i="1"/>
</calcChain>
</file>

<file path=xl/sharedStrings.xml><?xml version="1.0" encoding="utf-8"?>
<sst xmlns="http://schemas.openxmlformats.org/spreadsheetml/2006/main" count="51" uniqueCount="39">
  <si>
    <t>Enron Direct Deal Sheet</t>
  </si>
  <si>
    <t>Counterparty Name:</t>
  </si>
  <si>
    <t>Deal Start Date:</t>
  </si>
  <si>
    <t>Deal End Date:</t>
  </si>
  <si>
    <t>Month</t>
  </si>
  <si>
    <t>Fuel</t>
  </si>
  <si>
    <t>Total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</si>
  <si>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</si>
  <si>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</si>
  <si>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</si>
  <si>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</si>
  <si>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</si>
  <si>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</si>
  <si>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</si>
  <si>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</si>
  <si>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</si>
  <si>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</si>
  <si>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</si>
  <si>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</si>
  <si>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</si>
  <si>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</si>
  <si>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</si>
  <si>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</si>
  <si>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</si>
  <si>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</si>
  <si>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</si>
  <si>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</si>
  <si>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</si>
  <si>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Combined Volume</t>
  </si>
  <si>
    <t>TOTAL:</t>
  </si>
  <si>
    <t>Deal Date:</t>
  </si>
  <si>
    <t>Deal ID #:</t>
  </si>
  <si>
    <t>Originator:</t>
  </si>
  <si>
    <t>Greg Frers</t>
  </si>
  <si>
    <t>Buy/Sell:</t>
  </si>
  <si>
    <t>ECC</t>
  </si>
  <si>
    <t>Point on the Bow Condominium</t>
  </si>
  <si>
    <t>Customer: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</si>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</sst>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m"/>
    <numFmt numFmtId="166" formatCode="0.0000%"/>
    <numFmt numFmtId="167" formatCode="&quot;$&quot;#,##0.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0" fontId="0" fillId="2" borderId="0" xfId="0" applyFill="1" applyAlignment="1">
      <alignment horizontal="center"/>
    </xf>
    <xf numFmtId="1" fontId="0" fillId="2" borderId="0" xfId="0" applyNumberFormat="1" applyFill="1"/>
    <xf numFmtId="166" fontId="0" fillId="2" borderId="0" xfId="0" applyNumberForma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1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165" fontId="0" fillId="2" borderId="0" xfId="0" applyNumberFormat="1" applyFill="1"/>
    <xf numFmtId="0" fontId="4" fillId="2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6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15" fontId="7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workbookViewId="0">
      <selection activeCell="G10" sqref="G10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11</v>
      </c>
      <c r="Q1" s="3" t="str">
        <f>VLOOKUP(P1,N1:O12,2,0)</f>
        <v>November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35</v>
      </c>
      <c r="C3" s="17"/>
      <c r="D3" s="17"/>
      <c r="F3" s="1" t="s">
        <v>30</v>
      </c>
      <c r="G3" s="13">
        <v>37084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A5" s="32" t="s">
        <v>37</v>
      </c>
      <c r="B5" s="3" t="s">
        <v>36</v>
      </c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37196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>
        <v>37560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34</v>
      </c>
      <c r="G10" s="3" t="s">
        <v>38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1" si="0">IF(B15=$Q$1,"Start Month","")</f>
        <v/>
      </c>
      <c r="B15" s="10" t="s">
        <v>8</v>
      </c>
      <c r="C15" s="15">
        <v>0</v>
      </c>
      <c r="D15" s="29">
        <v>2278</v>
      </c>
      <c r="E15" s="30">
        <f>C15+D15</f>
        <v>2278</v>
      </c>
      <c r="F15" s="5">
        <f>ROUND(E15*$B$10,2)</f>
        <v>35.56</v>
      </c>
      <c r="G15" s="28">
        <f>ROUND(E15+F15,0)</f>
        <v>2314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15">
        <v>0</v>
      </c>
      <c r="D16" s="29">
        <v>1547</v>
      </c>
      <c r="E16" s="30">
        <f t="shared" ref="E16:E26" si="1">C16+D16</f>
        <v>1547</v>
      </c>
      <c r="F16" s="5">
        <f t="shared" ref="F16:F26" si="2">ROUND(E16*$B$10,2)</f>
        <v>24.15</v>
      </c>
      <c r="G16" s="28">
        <f t="shared" ref="G16:G26" si="3">ROUND(E16+F16,0)</f>
        <v>1571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0</v>
      </c>
      <c r="D17" s="29">
        <v>1300</v>
      </c>
      <c r="E17" s="30">
        <f t="shared" si="1"/>
        <v>1300</v>
      </c>
      <c r="F17" s="5">
        <f t="shared" si="2"/>
        <v>20.29</v>
      </c>
      <c r="G17" s="28">
        <f t="shared" si="3"/>
        <v>1320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15">
        <v>0</v>
      </c>
      <c r="D18" s="29">
        <v>800</v>
      </c>
      <c r="E18" s="30">
        <f t="shared" si="1"/>
        <v>800</v>
      </c>
      <c r="F18" s="5">
        <f t="shared" si="2"/>
        <v>12.49</v>
      </c>
      <c r="G18" s="28">
        <f t="shared" si="3"/>
        <v>812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15">
        <v>0</v>
      </c>
      <c r="D19" s="29">
        <v>650</v>
      </c>
      <c r="E19" s="30">
        <f t="shared" si="1"/>
        <v>650</v>
      </c>
      <c r="F19" s="5">
        <f t="shared" si="2"/>
        <v>10.15</v>
      </c>
      <c r="G19" s="28">
        <f t="shared" si="3"/>
        <v>660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15">
        <v>0</v>
      </c>
      <c r="D20" s="29">
        <v>350</v>
      </c>
      <c r="E20" s="30">
        <f t="shared" si="1"/>
        <v>350</v>
      </c>
      <c r="F20" s="5">
        <f t="shared" si="2"/>
        <v>5.46</v>
      </c>
      <c r="G20" s="28">
        <f t="shared" si="3"/>
        <v>355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15">
        <v>0</v>
      </c>
      <c r="D21" s="29">
        <v>300</v>
      </c>
      <c r="E21" s="30">
        <f t="shared" si="1"/>
        <v>300</v>
      </c>
      <c r="F21" s="5">
        <f t="shared" si="2"/>
        <v>4.68</v>
      </c>
      <c r="G21" s="28">
        <f t="shared" si="3"/>
        <v>305</v>
      </c>
      <c r="I21" s="18"/>
      <c r="L21" s="4"/>
    </row>
    <row r="22" spans="1:12" ht="15.6" x14ac:dyDescent="0.3">
      <c r="A22" s="25" t="str">
        <f>IF(B22=$Q$1,"Start Month","")</f>
        <v/>
      </c>
      <c r="B22" s="10" t="s">
        <v>15</v>
      </c>
      <c r="C22" s="15">
        <v>0</v>
      </c>
      <c r="D22" s="29">
        <v>300</v>
      </c>
      <c r="E22" s="30">
        <f t="shared" si="1"/>
        <v>300</v>
      </c>
      <c r="F22" s="5">
        <f t="shared" si="2"/>
        <v>4.68</v>
      </c>
      <c r="G22" s="28">
        <f t="shared" si="3"/>
        <v>305</v>
      </c>
      <c r="I22" s="18"/>
      <c r="L22" s="4"/>
    </row>
    <row r="23" spans="1:12" ht="15.6" x14ac:dyDescent="0.3">
      <c r="A23" s="25" t="str">
        <f>IF(B23=$Q$1,"Start Month","")</f>
        <v/>
      </c>
      <c r="B23" s="10" t="s">
        <v>16</v>
      </c>
      <c r="C23" s="15">
        <v>0</v>
      </c>
      <c r="D23" s="29">
        <v>596</v>
      </c>
      <c r="E23" s="30">
        <f t="shared" si="1"/>
        <v>596</v>
      </c>
      <c r="F23" s="5">
        <f t="shared" si="2"/>
        <v>9.3000000000000007</v>
      </c>
      <c r="G23" s="28">
        <f t="shared" si="3"/>
        <v>605</v>
      </c>
      <c r="I23" s="18"/>
      <c r="L23" s="4"/>
    </row>
    <row r="24" spans="1:12" ht="15.6" x14ac:dyDescent="0.3">
      <c r="A24" s="25" t="str">
        <f>IF(B24=$Q$1,"Start Month","")</f>
        <v/>
      </c>
      <c r="B24" s="10" t="s">
        <v>17</v>
      </c>
      <c r="C24" s="15">
        <v>0</v>
      </c>
      <c r="D24" s="29">
        <v>1113</v>
      </c>
      <c r="E24" s="30">
        <f t="shared" si="1"/>
        <v>1113</v>
      </c>
      <c r="F24" s="5">
        <f t="shared" si="2"/>
        <v>17.37</v>
      </c>
      <c r="G24" s="28">
        <f t="shared" si="3"/>
        <v>1130</v>
      </c>
      <c r="I24" s="18"/>
      <c r="L24" s="4"/>
    </row>
    <row r="25" spans="1:12" ht="15.6" x14ac:dyDescent="0.3">
      <c r="A25" s="25" t="str">
        <f>IF(B25=$Q$1,"Start Month","")</f>
        <v>Start Month</v>
      </c>
      <c r="B25" s="10" t="s">
        <v>18</v>
      </c>
      <c r="C25" s="15">
        <v>0</v>
      </c>
      <c r="D25" s="29">
        <v>1610</v>
      </c>
      <c r="E25" s="30">
        <f t="shared" si="1"/>
        <v>1610</v>
      </c>
      <c r="F25" s="5">
        <f t="shared" si="2"/>
        <v>25.13</v>
      </c>
      <c r="G25" s="28">
        <f t="shared" si="3"/>
        <v>1635</v>
      </c>
      <c r="I25" s="18"/>
      <c r="L25" s="4"/>
    </row>
    <row r="26" spans="1:12" ht="16.2" thickBot="1" x14ac:dyDescent="0.35">
      <c r="A26" s="25" t="str">
        <f>IF(B26=$Q$1,"Start Month","")</f>
        <v/>
      </c>
      <c r="B26" s="10" t="s">
        <v>19</v>
      </c>
      <c r="C26" s="15">
        <v>0</v>
      </c>
      <c r="D26" s="29">
        <v>2056</v>
      </c>
      <c r="E26" s="30">
        <f t="shared" si="1"/>
        <v>2056</v>
      </c>
      <c r="F26" s="5">
        <f t="shared" si="2"/>
        <v>32.090000000000003</v>
      </c>
      <c r="G26" s="28">
        <f t="shared" si="3"/>
        <v>2088</v>
      </c>
      <c r="I26" s="18"/>
      <c r="L26" s="4"/>
    </row>
    <row r="27" spans="1:12" ht="13.8" thickTop="1" x14ac:dyDescent="0.25">
      <c r="B27" s="11"/>
      <c r="C27" s="11"/>
      <c r="D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0</v>
      </c>
      <c r="D28" s="5">
        <f>SUM(D15:D26)</f>
        <v>12900</v>
      </c>
      <c r="E28" s="5">
        <f>SUM(E15:E26)</f>
        <v>12900</v>
      </c>
      <c r="F28" s="5">
        <f>SUM(F15:F26)</f>
        <v>201.35</v>
      </c>
      <c r="G28" s="5">
        <f>SUM(G15:G26)</f>
        <v>13100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Deal Sheet</vt:lpstr>
      <vt:lpstr>'Deal Sheet'!Print_Area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Havlíček Jan</cp:lastModifiedBy>
  <cp:lastPrinted>2001-05-23T17:34:09Z</cp:lastPrinted>
  <dcterms:created xsi:type="dcterms:W3CDTF">2001-05-23T15:40:00Z</dcterms:created>
  <dcterms:modified xsi:type="dcterms:W3CDTF">2023-09-10T11:37:10Z</dcterms:modified>
</cp:coreProperties>
</file>