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0" windowWidth="12096" windowHeight="8736" tabRatio="739" firstSheet="1" activeTab="2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<sst xmlns="http://schemas.openxmlformats.org/spreadsheetml/2006/main" count="371" uniqueCount="150">
  <si>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</si>
  <si>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</si>
  <si>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</si>
  <si>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</si>
  <si>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</si>
  <si>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</si>
  <si>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</si>
  <si>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</si>
  <si>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</si>
  <si>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</si>
  <si>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</si>
  <si>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</si>
  <si>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</si>
  <si>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</si>
  <si>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</si>
  <si>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</si>
  <si>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</si>
  <si>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</si>
  <si>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</si>
  <si>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</si>
  <si>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</si>
  <si>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</si>
  <si>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</si>
  <si>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</si>
  <si>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</si>
  <si>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</si>
  <si>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</si>
  <si>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</si>
  <si>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</si>
  <si>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</si>
  <si>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</si>
  <si>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</si>
  <si>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</si>
  <si>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</si>
  <si>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</si>
  <si>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</si>
  <si>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</si>
  <si>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</si>
  <si>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</si>
  <si>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</si>
  <si>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</si>
  <si>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</si>
  <si>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</si>
  <si>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</si>
  <si>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</si>
  <si>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</si>
  <si>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</si>
  <si>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</si>
  <si>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</si>
  <si>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</si>
  <si>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</si>
  <si>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</si>
  <si>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</si>
  <si>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</si>
  <si>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</si>
  <si>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</si>
  <si>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</si>
  <si>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</si>
  <si>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</si>
  <si>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</si>
  <si>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</si>
  <si>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</si>
  <si>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</si>
  <si>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</si>
  <si>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</si>
  <si>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</si>
  <si>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</si>
  <si>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</si>
  <si>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</si>
  <si>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</si>
  <si>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</si>
  <si>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</si>
  <si>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</si>
  <si>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</si>
  <si>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</si>
  <si>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</si>
  <si>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</si>
  <si>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</si>
  <si>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</si>
  <si>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</si>
  <si>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</si>
  <si>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</si>
  <si>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</si>
  <si>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</si>
  <si>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</si>
  <si>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</si>
  <si>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</si>
  <si>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</si>
  <si>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</si>
  <si>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</si>
  <si>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</si>
  <si>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</si>
  <si>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</si>
  <si>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</si>
  <si>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</si>
  <si>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</si>
  <si>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</si>
  <si>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</si>
  <si>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</si>
  <si>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</si>
  <si>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</si>
  <si>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</si>
  <si>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</si>
  <si>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</si>
  <si>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</si>
  <si>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</si>
  <si>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</si>
  <si>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</si>
  <si>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</si>
  <si>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</si>
  <si>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</si>
  <si>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</si>
  <si>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</si>
  <si>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</si>
  <si>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</si>
  <si>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</si>
  <si>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</si>
  <si>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</si>
  <si>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</si>
  <si>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</si>
  <si>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</si>
  <si>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</si>
  <si>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</si>
  <si>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52004500</t>
  </si>
  <si>
    <t>900137</t>
  </si>
  <si>
    <t>P00505330</t>
  </si>
  <si>
    <t>Scott</t>
  </si>
  <si>
    <t>Susan C.</t>
  </si>
  <si>
    <t>Sr. Counsel</t>
  </si>
  <si>
    <t>EB4788</t>
  </si>
  <si>
    <t>713-853-0596</t>
  </si>
  <si>
    <t>52503500</t>
  </si>
  <si>
    <t>9000021</t>
  </si>
  <si>
    <t>T</t>
  </si>
  <si>
    <t>Self</t>
  </si>
  <si>
    <t>BUSINESS PURPOSE FOR ITEMS BELOW:</t>
  </si>
  <si>
    <t>Trip to San Fran, CA to meet with PG&amp;E re:</t>
  </si>
  <si>
    <t>Gas Accord II</t>
  </si>
  <si>
    <t>Ponzu - dinner</t>
  </si>
  <si>
    <t>Palapas - lunch</t>
  </si>
  <si>
    <t>52003500</t>
  </si>
  <si>
    <t>Hotel Monaco bar - refreshment</t>
  </si>
  <si>
    <t>PrimeCo - monthly service from 8/15/00 to 9/14/00, monthly usage (323 min), and fees</t>
  </si>
  <si>
    <t>PrimeCo - monthly service from 9/15/00 to 10/14/00, monthly usage (172 min), and fees</t>
  </si>
  <si>
    <t>BUSINESS PURPOSE FOR BELOW:  Trip to San Fran, CA to meet with PG&amp;E re: Gas Accord II</t>
  </si>
  <si>
    <t>Hotel:  Hotel Monaco, San Francisco, CA - 1 night</t>
  </si>
  <si>
    <t xml:space="preserve">Airfare:  Los Angeles, CA to San Francisco, CA </t>
  </si>
  <si>
    <t>Airfare:  San Francisco, CA to Houston, TX</t>
  </si>
  <si>
    <t>Cab Fare:  Taxi from San Fran. Airport to Hotel Monaco</t>
  </si>
  <si>
    <t>Cab Fare:  Taxi back to San Fran. Airport for return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</si>
</sst>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5" customWidth="1"/>
    <col min="2" max="2" width="10.6640625" style="285" customWidth="1"/>
    <col min="3" max="3" width="6.109375" style="285" customWidth="1"/>
    <col min="4" max="4" width="8" style="285" customWidth="1"/>
    <col min="5" max="5" width="6.5546875" style="285" customWidth="1"/>
    <col min="6" max="7" width="6.6640625" style="285" customWidth="1"/>
    <col min="8" max="8" width="11.6640625" style="285" customWidth="1"/>
    <col min="9" max="9" width="7.5546875" style="285" customWidth="1"/>
    <col min="10" max="10" width="11.109375" style="358" customWidth="1"/>
    <col min="11" max="11" width="8.44140625" style="358" customWidth="1"/>
    <col min="12" max="16384" width="9.109375" style="285"/>
  </cols>
  <sheetData>
    <row r="1" spans="1:11" ht="13.5" customHeight="1" x14ac:dyDescent="0.3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35.18</v>
      </c>
      <c r="B3" s="344" t="str">
        <f>'Short Form'!A29</f>
        <v>52003500</v>
      </c>
      <c r="C3" s="290" t="str">
        <f>'Short Form'!B29</f>
        <v>0366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 t="str">
        <f>'Short Form'!I29</f>
        <v>900137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189.92</v>
      </c>
      <c r="B5" s="290" t="str">
        <f>'Short Form'!A44</f>
        <v>52503500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 t="str">
        <f>'Short Form'!I44</f>
        <v>9000021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1384.01</v>
      </c>
      <c r="B7" s="290" t="str">
        <f>'Travel Form'!B49</f>
        <v>52004500</v>
      </c>
      <c r="C7" s="290" t="str">
        <f>'Travel Form'!C49</f>
        <v>0366</v>
      </c>
      <c r="D7" s="386" t="str">
        <f>'Travel Form'!D49:G49</f>
        <v>111679</v>
      </c>
      <c r="E7" s="386"/>
      <c r="F7" s="386"/>
      <c r="G7" s="386"/>
      <c r="H7" s="386">
        <f>'Travel Form'!H49:I49</f>
        <v>0</v>
      </c>
      <c r="I7" s="386"/>
      <c r="J7" s="360" t="str">
        <f>'Travel Form'!J49</f>
        <v>900137</v>
      </c>
      <c r="K7" s="360">
        <f>'Travel Form'!K49</f>
        <v>0</v>
      </c>
    </row>
    <row r="8" spans="1:11" ht="16.5" customHeight="1" x14ac:dyDescent="0.3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7">
        <f>'Misc. Exp. Sup'!D49</f>
        <v>0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5">
      <c r="A43" s="363">
        <f>SUM(A3:A42)</f>
        <v>1609.11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zoomScale="80" workbookViewId="0"/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4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36846</v>
      </c>
      <c r="P2" s="259">
        <f ca="1">TODAY()</f>
        <v>36846</v>
      </c>
    </row>
    <row r="3" spans="1:64" ht="20.25" customHeight="1" x14ac:dyDescent="0.4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6" t="s">
        <v>126</v>
      </c>
      <c r="B6" s="120"/>
      <c r="C6" s="120"/>
      <c r="D6"/>
      <c r="E6" s="287" t="s">
        <v>127</v>
      </c>
      <c r="F6" s="120"/>
      <c r="G6" s="120"/>
      <c r="H6" s="173" t="s">
        <v>128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6" t="s">
        <v>121</v>
      </c>
      <c r="B8" s="288"/>
      <c r="C8" s="288"/>
      <c r="D8" s="172"/>
      <c r="E8" s="189" t="s">
        <v>129</v>
      </c>
      <c r="F8" s="171"/>
      <c r="G8" s="190"/>
      <c r="H8" s="171"/>
      <c r="I8" s="171"/>
      <c r="J8" s="188"/>
      <c r="K8" s="268" t="s">
        <v>130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5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3">
      <c r="A14" s="145"/>
      <c r="B14" s="134"/>
      <c r="C14" s="125" t="s">
        <v>135</v>
      </c>
      <c r="D14" s="154"/>
      <c r="E14" s="154"/>
      <c r="F14" s="155"/>
      <c r="G14" s="156"/>
      <c r="H14" s="263"/>
      <c r="I14" s="260"/>
      <c r="J14" s="261"/>
      <c r="K14" s="261"/>
      <c r="L14" s="257"/>
      <c r="M14" s="194"/>
      <c r="N14" s="187">
        <f>IF(M14=" ",L14*1,L14*M14)</f>
        <v>0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3">
      <c r="A15" s="145"/>
      <c r="B15" s="134"/>
      <c r="C15" s="125" t="s">
        <v>136</v>
      </c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3">
      <c r="A16" s="145"/>
      <c r="B16" s="134"/>
      <c r="C16" s="125" t="s">
        <v>137</v>
      </c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3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3">
      <c r="A18" s="145">
        <v>36829</v>
      </c>
      <c r="B18" s="134" t="s">
        <v>133</v>
      </c>
      <c r="C18" s="125" t="s">
        <v>138</v>
      </c>
      <c r="D18" s="154"/>
      <c r="E18" s="154"/>
      <c r="F18" s="155"/>
      <c r="G18" s="156"/>
      <c r="H18" s="263" t="s">
        <v>134</v>
      </c>
      <c r="I18" s="260"/>
      <c r="J18" s="261"/>
      <c r="K18" s="261"/>
      <c r="L18" s="385">
        <v>19</v>
      </c>
      <c r="M18" s="194"/>
      <c r="N18" s="187">
        <f>IF(M18=" ",L18*1,L18*M18)</f>
        <v>19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3">
      <c r="A19" s="145">
        <v>36830</v>
      </c>
      <c r="B19" s="134" t="s">
        <v>133</v>
      </c>
      <c r="C19" s="125" t="s">
        <v>139</v>
      </c>
      <c r="D19" s="154"/>
      <c r="E19" s="154"/>
      <c r="F19" s="155"/>
      <c r="G19" s="156"/>
      <c r="H19" s="263" t="s">
        <v>134</v>
      </c>
      <c r="I19" s="260"/>
      <c r="J19" s="261"/>
      <c r="K19" s="261"/>
      <c r="L19" s="385">
        <v>10.75</v>
      </c>
      <c r="M19" s="194"/>
      <c r="N19" s="187">
        <f>IF(M19=" ",L19*1,L19*M19)</f>
        <v>10.75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3">
      <c r="A20" s="145">
        <v>36830</v>
      </c>
      <c r="B20" s="134" t="s">
        <v>133</v>
      </c>
      <c r="C20" s="125" t="s">
        <v>141</v>
      </c>
      <c r="D20" s="154"/>
      <c r="E20" s="154"/>
      <c r="F20" s="155"/>
      <c r="G20" s="156"/>
      <c r="H20" s="263" t="s">
        <v>134</v>
      </c>
      <c r="I20" s="260"/>
      <c r="J20" s="261"/>
      <c r="K20" s="261"/>
      <c r="L20" s="385">
        <v>5.43</v>
      </c>
      <c r="M20" s="194"/>
      <c r="N20" s="187">
        <f t="shared" si="0"/>
        <v>5.43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3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3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3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3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3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3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5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35.18</v>
      </c>
    </row>
    <row r="28" spans="1:64" ht="24" customHeight="1" x14ac:dyDescent="0.25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5">
      <c r="A29" s="294" t="s">
        <v>140</v>
      </c>
      <c r="B29" s="294" t="s">
        <v>121</v>
      </c>
      <c r="C29" s="394" t="s">
        <v>122</v>
      </c>
      <c r="D29" s="395"/>
      <c r="E29" s="395"/>
      <c r="F29" s="396"/>
      <c r="G29" s="402"/>
      <c r="H29" s="403"/>
      <c r="I29" s="293" t="s">
        <v>124</v>
      </c>
      <c r="J29" s="331"/>
      <c r="K29" s="66"/>
      <c r="L29" s="304" t="s">
        <v>23</v>
      </c>
      <c r="M29" s="304"/>
      <c r="N29" s="182">
        <f>SUM(N27:N28)</f>
        <v>35.18</v>
      </c>
    </row>
    <row r="30" spans="1:64" ht="24" customHeight="1" x14ac:dyDescent="0.25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3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3">
      <c r="A34" s="145">
        <v>36784</v>
      </c>
      <c r="B34" s="128" t="s">
        <v>142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131.29</v>
      </c>
      <c r="M34" s="194"/>
      <c r="N34" s="187">
        <f t="shared" ref="N34:N41" si="1">IF(M34=" ",L34*1,L34*M34)</f>
        <v>131.29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3">
      <c r="A35" s="145">
        <v>36814</v>
      </c>
      <c r="B35" s="128" t="s">
        <v>143</v>
      </c>
      <c r="C35" s="154"/>
      <c r="D35" s="158"/>
      <c r="E35" s="29"/>
      <c r="F35" s="158"/>
      <c r="G35" s="158"/>
      <c r="H35" s="154"/>
      <c r="I35" s="154"/>
      <c r="J35" s="154"/>
      <c r="K35" s="154"/>
      <c r="L35" s="385">
        <v>58.63</v>
      </c>
      <c r="M35" s="194"/>
      <c r="N35" s="187">
        <f>IF(M35=" ",L35*1,L35*M35)</f>
        <v>58.63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3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3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3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3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3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3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5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189.92</v>
      </c>
    </row>
    <row r="43" spans="1:64" ht="24" customHeight="1" x14ac:dyDescent="0.25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5">
      <c r="A44" s="294" t="s">
        <v>131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 t="s">
        <v>132</v>
      </c>
      <c r="J44" s="331"/>
      <c r="K44" s="121"/>
      <c r="L44" s="304" t="s">
        <v>28</v>
      </c>
      <c r="M44" s="304"/>
      <c r="N44" s="182">
        <f>SUM(N42:N43)</f>
        <v>189.92</v>
      </c>
    </row>
    <row r="45" spans="1:64" ht="24.75" customHeight="1" x14ac:dyDescent="0.25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1384.01</v>
      </c>
    </row>
    <row r="49" spans="1:64" ht="24" customHeight="1" x14ac:dyDescent="0.25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1609.11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3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3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1609.11</v>
      </c>
    </row>
    <row r="53" spans="1:64" ht="24" customHeight="1" x14ac:dyDescent="0.25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5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5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036846</v>
      </c>
      <c r="D62" s="110" t="str">
        <f>TEXT($K$6,"#########")</f>
        <v>P00505330</v>
      </c>
      <c r="E62" s="249" t="str">
        <f>TEXT($N$52,"######0.00")</f>
        <v>1609.11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5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topLeftCell="A36" zoomScale="80" workbookViewId="0">
      <selection activeCell="A56" sqref="A56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 t="s">
        <v>144</v>
      </c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 t="s">
        <v>60</v>
      </c>
      <c r="B13" s="147">
        <v>36829</v>
      </c>
      <c r="C13" s="123" t="s">
        <v>145</v>
      </c>
      <c r="D13" s="165"/>
      <c r="E13" s="165"/>
      <c r="F13" s="165"/>
      <c r="G13" s="166"/>
      <c r="H13" s="165"/>
      <c r="I13" s="165"/>
      <c r="J13" s="165"/>
      <c r="K13" s="165"/>
      <c r="L13" s="253"/>
      <c r="M13" s="385">
        <v>379.97</v>
      </c>
      <c r="N13" s="256"/>
      <c r="O13" s="187">
        <f t="shared" si="0"/>
        <v>379.97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 t="s">
        <v>60</v>
      </c>
      <c r="B14" s="147">
        <v>36829</v>
      </c>
      <c r="C14" s="123" t="s">
        <v>146</v>
      </c>
      <c r="D14" s="165"/>
      <c r="E14" s="165"/>
      <c r="F14" s="165"/>
      <c r="G14" s="166"/>
      <c r="H14" s="165"/>
      <c r="I14" s="165"/>
      <c r="J14" s="165"/>
      <c r="K14" s="165"/>
      <c r="L14" s="253"/>
      <c r="M14" s="385">
        <v>109.79</v>
      </c>
      <c r="N14" s="256"/>
      <c r="O14" s="187">
        <f t="shared" si="0"/>
        <v>109.79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 t="s">
        <v>60</v>
      </c>
      <c r="B15" s="147">
        <v>36830</v>
      </c>
      <c r="C15" s="123" t="s">
        <v>147</v>
      </c>
      <c r="D15" s="165"/>
      <c r="E15" s="165"/>
      <c r="F15" s="165"/>
      <c r="G15" s="166"/>
      <c r="H15" s="165"/>
      <c r="I15" s="165"/>
      <c r="J15" s="165"/>
      <c r="K15" s="165"/>
      <c r="L15" s="253"/>
      <c r="M15" s="385">
        <v>824.25</v>
      </c>
      <c r="N15" s="256"/>
      <c r="O15" s="187">
        <f t="shared" si="0"/>
        <v>824.25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 t="s">
        <v>60</v>
      </c>
      <c r="B16" s="147">
        <v>36829</v>
      </c>
      <c r="C16" s="123" t="s">
        <v>148</v>
      </c>
      <c r="D16" s="165"/>
      <c r="E16" s="165"/>
      <c r="F16" s="165"/>
      <c r="G16" s="166"/>
      <c r="H16" s="165"/>
      <c r="I16" s="165"/>
      <c r="J16" s="165"/>
      <c r="K16" s="165"/>
      <c r="L16" s="253"/>
      <c r="M16" s="385">
        <v>35</v>
      </c>
      <c r="N16" s="256"/>
      <c r="O16" s="187">
        <f t="shared" si="0"/>
        <v>35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 t="s">
        <v>60</v>
      </c>
      <c r="B17" s="147">
        <v>36830</v>
      </c>
      <c r="C17" s="123" t="s">
        <v>149</v>
      </c>
      <c r="D17" s="165"/>
      <c r="E17" s="165"/>
      <c r="F17" s="165"/>
      <c r="G17" s="166"/>
      <c r="H17" s="165"/>
      <c r="I17" s="165"/>
      <c r="J17" s="165"/>
      <c r="K17" s="165"/>
      <c r="L17" s="253"/>
      <c r="M17" s="385">
        <v>35</v>
      </c>
      <c r="N17" s="256"/>
      <c r="O17" s="187">
        <f t="shared" si="0"/>
        <v>35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1384.01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 t="s">
        <v>60</v>
      </c>
      <c r="B49" s="335" t="s">
        <v>123</v>
      </c>
      <c r="C49" s="336" t="s">
        <v>121</v>
      </c>
      <c r="D49" s="404" t="s">
        <v>122</v>
      </c>
      <c r="E49" s="406"/>
      <c r="F49" s="406"/>
      <c r="G49" s="407"/>
      <c r="H49" s="404"/>
      <c r="I49" s="405"/>
      <c r="J49" s="186" t="s">
        <v>124</v>
      </c>
      <c r="K49" s="186"/>
      <c r="L49" s="340"/>
      <c r="M49" s="73"/>
      <c r="N49" s="93"/>
      <c r="O49" s="168">
        <f>IF($L$49=" ",SUMIF($A$12:$A$40,A49,$O$12:$O$40),$K$41*$L$49)</f>
        <v>1384.01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1384.01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65536" zoomScale="80" workbookViewId="0">
      <selection activeCell="L65536" sqref="L65536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65536" zoomScale="80" workbookViewId="0">
      <selection activeCell="A65536" sqref="A65536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65536" zoomScale="80" workbookViewId="0">
      <selection activeCell="A65536" sqref="A65536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2000-11-16T21:11:42Z</cp:lastPrinted>
  <dcterms:created xsi:type="dcterms:W3CDTF">1997-11-03T17:34:07Z</dcterms:created>
  <dcterms:modified xsi:type="dcterms:W3CDTF">2023-09-10T11:37:17Z</dcterms:modified>
</cp:coreProperties>
</file>