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0" windowWidth="12096" windowHeight="8736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<sst xmlns="http://schemas.openxmlformats.org/spreadsheetml/2006/main" count="357" uniqueCount="141">
  <si>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</si>
  <si>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</si>
  <si>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</si>
  <si>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</si>
  <si>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</si>
  <si>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</si>
  <si>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</si>
  <si>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</si>
  <si>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</si>
  <si>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</si>
  <si>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</si>
  <si>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</si>
  <si>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</si>
  <si>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</si>
  <si>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</si>
  <si>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</si>
  <si>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</si>
  <si>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</si>
  <si>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</si>
  <si>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</si>
  <si>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</si>
  <si>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</si>
  <si>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</si>
  <si>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</si>
  <si>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</si>
  <si>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</si>
  <si>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</si>
  <si>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</si>
  <si>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</si>
  <si>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</si>
  <si>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</si>
  <si>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</si>
  <si>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</si>
  <si>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</si>
  <si>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</si>
  <si>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</si>
  <si>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</si>
  <si>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</si>
  <si>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</si>
  <si>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</si>
  <si>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</si>
  <si>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</si>
  <si>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</si>
  <si>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</si>
  <si>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</si>
  <si>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</si>
  <si>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</si>
  <si>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</si>
  <si>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</si>
  <si>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</si>
  <si>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</si>
  <si>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</si>
  <si>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</si>
  <si>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</si>
  <si>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</si>
  <si>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</si>
  <si>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</si>
  <si>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</si>
  <si>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</si>
  <si>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</si>
  <si>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</si>
  <si>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</si>
  <si>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</si>
  <si>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</si>
  <si>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</si>
  <si>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</si>
  <si>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</si>
  <si>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</si>
  <si>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</si>
  <si>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</si>
  <si>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</si>
  <si>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</si>
  <si>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</si>
  <si>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</si>
  <si>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</si>
  <si>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</si>
  <si>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</si>
  <si>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</si>
  <si>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</si>
  <si>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</si>
  <si>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</si>
  <si>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</si>
  <si>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</si>
  <si>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</si>
  <si>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</si>
  <si>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</si>
  <si>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</si>
  <si>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</si>
  <si>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</si>
  <si>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</si>
  <si>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</si>
  <si>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</si>
  <si>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</si>
  <si>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</si>
  <si>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</si>
  <si>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</si>
  <si>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</si>
  <si>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</si>
  <si>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</si>
  <si>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</si>
  <si>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</si>
  <si>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</si>
  <si>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</si>
  <si>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</si>
  <si>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</si>
  <si>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</si>
  <si>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</si>
  <si>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</si>
  <si>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</si>
  <si>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</si>
  <si>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</si>
  <si>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</si>
  <si>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</si>
  <si>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</si>
  <si>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</si>
  <si>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</si>
  <si>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</si>
  <si>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</si>
  <si>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</si>
  <si>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</si>
  <si>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</si>
  <si>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0366</t>
  </si>
  <si>
    <t>111679</t>
  </si>
  <si>
    <t>P00505330</t>
  </si>
  <si>
    <t>Scott</t>
  </si>
  <si>
    <t>Susan C.</t>
  </si>
  <si>
    <t>Sr. Counsel</t>
  </si>
  <si>
    <t>EB4788</t>
  </si>
  <si>
    <t>713-853-0596</t>
  </si>
  <si>
    <t>52503500</t>
  </si>
  <si>
    <t>9000021</t>
  </si>
  <si>
    <t>T</t>
  </si>
  <si>
    <t>52003500</t>
  </si>
  <si>
    <t>Refreshment Center at Willard Inter-</t>
  </si>
  <si>
    <t>self</t>
  </si>
  <si>
    <t xml:space="preserve">Energy Bar Association - 2001 membership </t>
  </si>
  <si>
    <t xml:space="preserve">Energy Bar Association - Seminar:  Perspectives on the California Energy Crisis </t>
  </si>
  <si>
    <t>PrimeCo - cell phone charges and monthly service from 12/15/00 to 1/14/01</t>
  </si>
  <si>
    <t xml:space="preserve">   Continental, Washington DC (FERC mtg)</t>
  </si>
  <si>
    <t>52002000</t>
  </si>
  <si>
    <t>52004000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</si>
</sst>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43" fontId="9" fillId="0" borderId="24" xfId="4" applyNumberFormat="1" applyFont="1" applyBorder="1" applyProtection="1">
      <protection locked="0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0" y="6690360"/>
          <a:ext cx="396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906780</xdr:colOff>
      <xdr:row>27</xdr:row>
      <xdr:rowOff>152400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3954780" y="6690360"/>
          <a:ext cx="265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42</xdr:row>
      <xdr:rowOff>160020</xdr:rowOff>
    </xdr:from>
    <xdr:to>
      <xdr:col>9</xdr:col>
      <xdr:colOff>7620</xdr:colOff>
      <xdr:row>42</xdr:row>
      <xdr:rowOff>160020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7620" y="10896600"/>
          <a:ext cx="6621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175260</xdr:rowOff>
    </xdr:from>
    <xdr:to>
      <xdr:col>9</xdr:col>
      <xdr:colOff>845820</xdr:colOff>
      <xdr:row>42</xdr:row>
      <xdr:rowOff>175260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>
          <a:off x="6621780" y="1091184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845820</xdr:colOff>
      <xdr:row>27</xdr:row>
      <xdr:rowOff>152400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>
          <a:off x="6621780" y="669036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472440" y="12458700"/>
          <a:ext cx="662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7101840" y="12458700"/>
          <a:ext cx="8305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419100" y="12870180"/>
          <a:ext cx="6964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3093" name="Line 21"/>
        <xdr:cNvSpPr>
          <a:spLocks noChangeShapeType="1"/>
        </xdr:cNvSpPr>
      </xdr:nvSpPr>
      <xdr:spPr bwMode="auto">
        <a:xfrm>
          <a:off x="7383780" y="128701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47</xdr:row>
      <xdr:rowOff>175260</xdr:rowOff>
    </xdr:from>
    <xdr:to>
      <xdr:col>9</xdr:col>
      <xdr:colOff>838200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396240" y="12717780"/>
          <a:ext cx="6408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6827520" y="1271778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472440" y="12451080"/>
          <a:ext cx="646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>
          <a:off x="6941820" y="124510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30402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9798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92886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92886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/>
        <xdr:cNvSpPr>
          <a:spLocks noChangeShapeType="1"/>
        </xdr:cNvSpPr>
      </xdr:nvSpPr>
      <xdr:spPr bwMode="auto">
        <a:xfrm>
          <a:off x="449580" y="13083540"/>
          <a:ext cx="6941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/>
        <xdr:cNvSpPr>
          <a:spLocks noChangeShapeType="1"/>
        </xdr:cNvSpPr>
      </xdr:nvSpPr>
      <xdr:spPr bwMode="auto">
        <a:xfrm>
          <a:off x="7391400" y="13083540"/>
          <a:ext cx="1028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0308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3252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5602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>
          <a:off x="419100" y="12694920"/>
          <a:ext cx="637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/>
        <xdr:cNvSpPr>
          <a:spLocks noChangeShapeType="1"/>
        </xdr:cNvSpPr>
      </xdr:nvSpPr>
      <xdr:spPr bwMode="auto">
        <a:xfrm>
          <a:off x="6797040" y="1269492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5" customWidth="1"/>
    <col min="2" max="2" width="10.6640625" style="285" customWidth="1"/>
    <col min="3" max="3" width="6.109375" style="285" customWidth="1"/>
    <col min="4" max="4" width="8" style="285" customWidth="1"/>
    <col min="5" max="5" width="6.5546875" style="285" customWidth="1"/>
    <col min="6" max="7" width="6.6640625" style="285" customWidth="1"/>
    <col min="8" max="8" width="11.6640625" style="285" customWidth="1"/>
    <col min="9" max="9" width="7.5546875" style="285" customWidth="1"/>
    <col min="10" max="10" width="11.109375" style="358" customWidth="1"/>
    <col min="11" max="11" width="8.44140625" style="358" customWidth="1"/>
    <col min="12" max="16384" width="9.109375" style="285"/>
  </cols>
  <sheetData>
    <row r="1" spans="1:11" ht="13.5" customHeight="1" x14ac:dyDescent="0.3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8" t="s">
        <v>100</v>
      </c>
      <c r="F2" s="389"/>
      <c r="G2" s="374"/>
      <c r="H2" s="390" t="s">
        <v>101</v>
      </c>
      <c r="I2" s="388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11</v>
      </c>
      <c r="B3" s="344" t="str">
        <f>'Short Form'!A29</f>
        <v>52003500</v>
      </c>
      <c r="C3" s="290" t="str">
        <f>'Short Form'!B29</f>
        <v>0366</v>
      </c>
      <c r="D3" s="386" t="str">
        <f>'Short Form'!C29</f>
        <v>111679</v>
      </c>
      <c r="E3" s="386"/>
      <c r="F3" s="386"/>
      <c r="G3" s="386"/>
      <c r="H3" s="386">
        <f>'Short Form'!G29</f>
        <v>0</v>
      </c>
      <c r="I3" s="386"/>
      <c r="J3" s="359">
        <f>'Short Form'!I29</f>
        <v>0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6">
        <f>'Short Form'!C30</f>
        <v>0</v>
      </c>
      <c r="E4" s="386"/>
      <c r="F4" s="386"/>
      <c r="G4" s="386"/>
      <c r="H4" s="386">
        <f>'Short Form'!G30</f>
        <v>0</v>
      </c>
      <c r="I4" s="386"/>
      <c r="J4" s="357"/>
      <c r="K4" s="357"/>
    </row>
    <row r="5" spans="1:11" ht="16.5" customHeight="1" x14ac:dyDescent="0.25">
      <c r="A5" s="289">
        <f>'Short Form'!N42</f>
        <v>110</v>
      </c>
      <c r="B5" s="290" t="str">
        <f>'Short Form'!A44</f>
        <v>52004000</v>
      </c>
      <c r="C5" s="290" t="str">
        <f>'Short Form'!B44</f>
        <v>0366</v>
      </c>
      <c r="D5" s="386" t="str">
        <f>'Short Form'!C44</f>
        <v>111679</v>
      </c>
      <c r="E5" s="386"/>
      <c r="F5" s="386"/>
      <c r="G5" s="386"/>
      <c r="H5" s="386">
        <f>'Short Form'!G44</f>
        <v>0</v>
      </c>
      <c r="I5" s="386"/>
      <c r="J5" s="360">
        <f>'Short Form'!I44</f>
        <v>0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6">
        <f>'Short Form'!C45</f>
        <v>0</v>
      </c>
      <c r="E6" s="386"/>
      <c r="F6" s="386"/>
      <c r="G6" s="386"/>
      <c r="H6" s="386">
        <f>'Short Form'!G45</f>
        <v>0</v>
      </c>
      <c r="I6" s="386"/>
      <c r="J6" s="357"/>
      <c r="K6" s="357"/>
    </row>
    <row r="7" spans="1:11" ht="16.5" customHeight="1" x14ac:dyDescent="0.25">
      <c r="A7" s="289">
        <f>'Travel Form'!O49</f>
        <v>0</v>
      </c>
      <c r="B7" s="290">
        <f>'Travel Form'!B49</f>
        <v>0</v>
      </c>
      <c r="C7" s="290">
        <f>'Travel Form'!C49</f>
        <v>0</v>
      </c>
      <c r="D7" s="386">
        <f>'Travel Form'!D49:G49</f>
        <v>0</v>
      </c>
      <c r="E7" s="386"/>
      <c r="F7" s="386"/>
      <c r="G7" s="386"/>
      <c r="H7" s="386">
        <f>'Travel Form'!H49:I49</f>
        <v>0</v>
      </c>
      <c r="I7" s="386"/>
      <c r="J7" s="360">
        <f>'Travel Form'!J49</f>
        <v>0</v>
      </c>
      <c r="K7" s="360">
        <f>'Travel Form'!K49</f>
        <v>0</v>
      </c>
    </row>
    <row r="8" spans="1:11" ht="16.5" customHeight="1" x14ac:dyDescent="0.3">
      <c r="A8" s="347"/>
      <c r="B8" s="345"/>
      <c r="C8" s="345"/>
      <c r="D8" s="386">
        <f>'Travel Form'!D50:G50</f>
        <v>0</v>
      </c>
      <c r="E8" s="386"/>
      <c r="F8" s="386"/>
      <c r="G8" s="386"/>
      <c r="H8" s="386">
        <f>'Travel Form'!H50:I50</f>
        <v>0</v>
      </c>
      <c r="I8" s="386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6">
        <f>'Travel Form'!D51:G51</f>
        <v>0</v>
      </c>
      <c r="E9" s="386"/>
      <c r="F9" s="386"/>
      <c r="G9" s="386"/>
      <c r="H9" s="386">
        <f>'Travel Form'!H51:I51</f>
        <v>0</v>
      </c>
      <c r="I9" s="386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6">
        <f>'Travel Form'!D52:G52</f>
        <v>0</v>
      </c>
      <c r="E10" s="386"/>
      <c r="F10" s="386"/>
      <c r="G10" s="386"/>
      <c r="H10" s="386">
        <f>'Travel Form'!H52:I52</f>
        <v>0</v>
      </c>
      <c r="I10" s="386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6">
        <f>'Travel Form'!D53:G53</f>
        <v>0</v>
      </c>
      <c r="E11" s="386"/>
      <c r="F11" s="386"/>
      <c r="G11" s="386"/>
      <c r="H11" s="386">
        <f>'Travel Form'!H53:I53</f>
        <v>0</v>
      </c>
      <c r="I11" s="386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6">
        <f>'Travel Form'!D54:G54</f>
        <v>0</v>
      </c>
      <c r="E12" s="386"/>
      <c r="F12" s="386"/>
      <c r="G12" s="386"/>
      <c r="H12" s="386">
        <f>'Travel Form'!H54:I54</f>
        <v>0</v>
      </c>
      <c r="I12" s="386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6">
        <f>'Meals and Ent Sup'!D49</f>
        <v>0</v>
      </c>
      <c r="E13" s="386"/>
      <c r="F13" s="386"/>
      <c r="G13" s="386"/>
      <c r="H13" s="386">
        <f>'Meals and Ent Sup'!H49</f>
        <v>0</v>
      </c>
      <c r="I13" s="386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7">
        <f>'Meals and Ent Sup'!D50</f>
        <v>0</v>
      </c>
      <c r="E14" s="387"/>
      <c r="F14" s="387"/>
      <c r="G14" s="387"/>
      <c r="H14" s="386">
        <f>'Meals and Ent Sup'!H50</f>
        <v>0</v>
      </c>
      <c r="I14" s="386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6">
        <f>'Meals and Ent Sup'!D51</f>
        <v>0</v>
      </c>
      <c r="E15" s="386"/>
      <c r="F15" s="386"/>
      <c r="G15" s="386"/>
      <c r="H15" s="386">
        <f>'Meals and Ent Sup'!H51</f>
        <v>0</v>
      </c>
      <c r="I15" s="386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6">
        <f>'Meals and Ent Sup'!D52</f>
        <v>0</v>
      </c>
      <c r="E16" s="386"/>
      <c r="F16" s="386"/>
      <c r="G16" s="386"/>
      <c r="H16" s="386">
        <f>'Meals and Ent Sup'!H52</f>
        <v>0</v>
      </c>
      <c r="I16" s="386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6">
        <f>'Meals and Ent Sup'!D53</f>
        <v>0</v>
      </c>
      <c r="E17" s="386"/>
      <c r="F17" s="386"/>
      <c r="G17" s="386"/>
      <c r="H17" s="386">
        <f>'Meals and Ent Sup'!H53</f>
        <v>0</v>
      </c>
      <c r="I17" s="386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6">
        <f>'Meals and Ent Sup'!D54</f>
        <v>0</v>
      </c>
      <c r="E18" s="386"/>
      <c r="F18" s="386"/>
      <c r="G18" s="386"/>
      <c r="H18" s="386">
        <f>'Meals and Ent Sup'!H54</f>
        <v>0</v>
      </c>
      <c r="I18" s="386"/>
      <c r="J18" s="361"/>
      <c r="K18" s="361"/>
    </row>
    <row r="19" spans="1:11" ht="16.5" customHeight="1" x14ac:dyDescent="0.25">
      <c r="A19" s="289">
        <f>'Misc. Exp. Sup'!O49</f>
        <v>55</v>
      </c>
      <c r="B19" s="290" t="str">
        <f>'Misc. Exp. Sup'!B49</f>
        <v>52002000</v>
      </c>
      <c r="C19" s="344" t="str">
        <f>'Misc. Exp. Sup'!C49</f>
        <v>0366</v>
      </c>
      <c r="D19" s="387" t="str">
        <f>'Misc. Exp. Sup'!D49</f>
        <v>111679</v>
      </c>
      <c r="E19" s="387"/>
      <c r="F19" s="387"/>
      <c r="G19" s="387"/>
      <c r="H19" s="387">
        <f>'Misc. Exp. Sup'!H49</f>
        <v>0</v>
      </c>
      <c r="I19" s="387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6">
        <f>'Misc. Exp. Sup'!D50</f>
        <v>0</v>
      </c>
      <c r="E20" s="386"/>
      <c r="F20" s="386"/>
      <c r="G20" s="386"/>
      <c r="H20" s="386">
        <f>'Misc. Exp. Sup'!H50</f>
        <v>0</v>
      </c>
      <c r="I20" s="386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40.06</v>
      </c>
      <c r="B21" s="290" t="str">
        <f>'Misc. Exp. Sup'!B51</f>
        <v>52503500</v>
      </c>
      <c r="C21" s="290" t="str">
        <f>'Misc. Exp. Sup'!C51</f>
        <v>0366</v>
      </c>
      <c r="D21" s="386" t="str">
        <f>'Misc. Exp. Sup'!D51</f>
        <v>111679</v>
      </c>
      <c r="E21" s="386"/>
      <c r="F21" s="386"/>
      <c r="G21" s="386"/>
      <c r="H21" s="386">
        <f>'Misc. Exp. Sup'!H51</f>
        <v>0</v>
      </c>
      <c r="I21" s="386">
        <f>'Misc. Exp. Sup'!I51</f>
        <v>0</v>
      </c>
      <c r="J21" s="360" t="str">
        <f>'Misc. Exp. Sup'!J51</f>
        <v>9000021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6">
        <f>'Misc. Exp. Sup'!D52</f>
        <v>0</v>
      </c>
      <c r="E22" s="386"/>
      <c r="F22" s="386"/>
      <c r="G22" s="386"/>
      <c r="H22" s="386">
        <f>'Misc. Exp. Sup'!H52</f>
        <v>0</v>
      </c>
      <c r="I22" s="386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6">
        <f>'Misc. Exp. Sup'!D53</f>
        <v>0</v>
      </c>
      <c r="E23" s="386"/>
      <c r="F23" s="386"/>
      <c r="G23" s="386"/>
      <c r="H23" s="386">
        <f>'Misc. Exp. Sup'!H53</f>
        <v>0</v>
      </c>
      <c r="I23" s="386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6">
        <f>'Misc. Exp. Sup'!D54</f>
        <v>0</v>
      </c>
      <c r="E24" s="386"/>
      <c r="F24" s="386"/>
      <c r="G24" s="386"/>
      <c r="H24" s="386">
        <f>'Misc. Exp. Sup'!H54</f>
        <v>0</v>
      </c>
      <c r="I24" s="386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7">
        <f>'Travel Sup (2)'!D49</f>
        <v>0</v>
      </c>
      <c r="E25" s="387"/>
      <c r="F25" s="387"/>
      <c r="G25" s="387"/>
      <c r="H25" s="386">
        <f>'Travel Sup (2)'!H49</f>
        <v>0</v>
      </c>
      <c r="I25" s="386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6">
        <f>'Travel Sup (2)'!D50</f>
        <v>0</v>
      </c>
      <c r="E26" s="386"/>
      <c r="F26" s="386"/>
      <c r="G26" s="386"/>
      <c r="H26" s="386">
        <f>'Travel Sup (2)'!H50</f>
        <v>0</v>
      </c>
      <c r="I26" s="386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7">
        <f>'Travel Sup (2)'!D51</f>
        <v>0</v>
      </c>
      <c r="E27" s="387"/>
      <c r="F27" s="387"/>
      <c r="G27" s="387"/>
      <c r="H27" s="386">
        <f>'Travel Sup (2)'!H51</f>
        <v>0</v>
      </c>
      <c r="I27" s="386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7">
        <f>'Travel Sup (2)'!D52</f>
        <v>0</v>
      </c>
      <c r="E28" s="387"/>
      <c r="F28" s="387"/>
      <c r="G28" s="387"/>
      <c r="H28" s="386">
        <f>'Travel Sup (2)'!H52</f>
        <v>0</v>
      </c>
      <c r="I28" s="386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7">
        <f>'Travel Sup (2)'!D53</f>
        <v>0</v>
      </c>
      <c r="E29" s="387"/>
      <c r="F29" s="387"/>
      <c r="G29" s="387"/>
      <c r="H29" s="386">
        <f>'Travel Sup (2)'!H53</f>
        <v>0</v>
      </c>
      <c r="I29" s="386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7">
        <f>'Travel Sup (2)'!D54</f>
        <v>0</v>
      </c>
      <c r="E30" s="387"/>
      <c r="F30" s="387"/>
      <c r="G30" s="387"/>
      <c r="H30" s="386">
        <f>'Travel Sup (2)'!H54</f>
        <v>0</v>
      </c>
      <c r="I30" s="386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7">
        <f>'Meals and Ent Sup (2)'!D49</f>
        <v>0</v>
      </c>
      <c r="E31" s="387">
        <f>'Meals and Ent Sup (2)'!E49</f>
        <v>0</v>
      </c>
      <c r="F31" s="387">
        <f>'Meals and Ent Sup (2)'!F49</f>
        <v>0</v>
      </c>
      <c r="G31" s="387">
        <f>'Meals and Ent Sup (2)'!G49</f>
        <v>0</v>
      </c>
      <c r="H31" s="386">
        <f>'Meals and Ent Sup (2)'!H49</f>
        <v>0</v>
      </c>
      <c r="I31" s="386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7">
        <f>'Meals and Ent Sup (2)'!D50</f>
        <v>0</v>
      </c>
      <c r="E32" s="387">
        <f>'Meals and Ent Sup (2)'!E50</f>
        <v>0</v>
      </c>
      <c r="F32" s="387">
        <f>'Meals and Ent Sup (2)'!F50</f>
        <v>0</v>
      </c>
      <c r="G32" s="387">
        <f>'Meals and Ent Sup (2)'!G50</f>
        <v>0</v>
      </c>
      <c r="H32" s="386">
        <f>'Meals and Ent Sup (2)'!H50</f>
        <v>0</v>
      </c>
      <c r="I32" s="386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7">
        <f>'Meals and Ent Sup (2)'!D51</f>
        <v>0</v>
      </c>
      <c r="E33" s="387">
        <f>'Meals and Ent Sup (2)'!E51</f>
        <v>0</v>
      </c>
      <c r="F33" s="387">
        <f>'Meals and Ent Sup (2)'!F51</f>
        <v>0</v>
      </c>
      <c r="G33" s="387">
        <f>'Meals and Ent Sup (2)'!G51</f>
        <v>0</v>
      </c>
      <c r="H33" s="386">
        <f>'Meals and Ent Sup (2)'!H51</f>
        <v>0</v>
      </c>
      <c r="I33" s="386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7">
        <f>'Meals and Ent Sup (2)'!D52</f>
        <v>0</v>
      </c>
      <c r="E34" s="387">
        <f>'Meals and Ent Sup (2)'!E52</f>
        <v>0</v>
      </c>
      <c r="F34" s="387">
        <f>'Meals and Ent Sup (2)'!F52</f>
        <v>0</v>
      </c>
      <c r="G34" s="387">
        <f>'Meals and Ent Sup (2)'!G52</f>
        <v>0</v>
      </c>
      <c r="H34" s="386">
        <f>'Meals and Ent Sup (2)'!H52</f>
        <v>0</v>
      </c>
      <c r="I34" s="386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7">
        <f>'Meals and Ent Sup (2)'!D53</f>
        <v>0</v>
      </c>
      <c r="E35" s="387">
        <f>'Meals and Ent Sup (2)'!E53</f>
        <v>0</v>
      </c>
      <c r="F35" s="387">
        <f>'Meals and Ent Sup (2)'!F53</f>
        <v>0</v>
      </c>
      <c r="G35" s="387">
        <f>'Meals and Ent Sup (2)'!G53</f>
        <v>0</v>
      </c>
      <c r="H35" s="386">
        <f>'Meals and Ent Sup (2)'!H53</f>
        <v>0</v>
      </c>
      <c r="I35" s="386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7">
        <f>'Meals and Ent Sup (2)'!D54</f>
        <v>0</v>
      </c>
      <c r="E36" s="387">
        <f>'Meals and Ent Sup (2)'!E54</f>
        <v>0</v>
      </c>
      <c r="F36" s="387">
        <f>'Meals and Ent Sup (2)'!F54</f>
        <v>0</v>
      </c>
      <c r="G36" s="387">
        <f>'Meals and Ent Sup (2)'!G54</f>
        <v>0</v>
      </c>
      <c r="H36" s="386">
        <f>'Meals and Ent Sup (2)'!H54</f>
        <v>0</v>
      </c>
      <c r="I36" s="386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91">
        <f>'Misc. Exp. Sup (2)'!D49</f>
        <v>0</v>
      </c>
      <c r="E37" s="391"/>
      <c r="F37" s="391"/>
      <c r="G37" s="391"/>
      <c r="H37" s="386">
        <f>'Misc. Exp. Sup (2)'!H49</f>
        <v>0</v>
      </c>
      <c r="I37" s="386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7">
        <f>'Misc. Exp. Sup (2)'!D50</f>
        <v>0</v>
      </c>
      <c r="E38" s="387">
        <f>'Misc. Exp. Sup (2)'!F50</f>
        <v>0</v>
      </c>
      <c r="F38" s="387">
        <f>'Misc. Exp. Sup (2)'!G50</f>
        <v>0</v>
      </c>
      <c r="G38" s="387">
        <f>'Misc. Exp. Sup (2)'!H50</f>
        <v>0</v>
      </c>
      <c r="H38" s="386">
        <f>'Misc. Exp. Sup (2)'!H50</f>
        <v>0</v>
      </c>
      <c r="I38" s="386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91">
        <f>'Misc. Exp. Sup (2)'!D51</f>
        <v>0</v>
      </c>
      <c r="E39" s="391"/>
      <c r="F39" s="391"/>
      <c r="G39" s="391"/>
      <c r="H39" s="386">
        <f>'Misc. Exp. Sup (2)'!H51</f>
        <v>0</v>
      </c>
      <c r="I39" s="386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7">
        <f>'Misc. Exp. Sup (2)'!D52</f>
        <v>0</v>
      </c>
      <c r="E40" s="387">
        <f>'Misc. Exp. Sup (2)'!F52</f>
        <v>0</v>
      </c>
      <c r="F40" s="387">
        <f>'Misc. Exp. Sup (2)'!G52</f>
        <v>0</v>
      </c>
      <c r="G40" s="387">
        <f>'Misc. Exp. Sup (2)'!H52</f>
        <v>0</v>
      </c>
      <c r="H40" s="386">
        <f>'Misc. Exp. Sup (2)'!H52</f>
        <v>0</v>
      </c>
      <c r="I40" s="386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91">
        <f>'Misc. Exp. Sup (2)'!D53</f>
        <v>0</v>
      </c>
      <c r="E41" s="391"/>
      <c r="F41" s="391"/>
      <c r="G41" s="391"/>
      <c r="H41" s="386">
        <f>'Misc. Exp. Sup (2)'!H53</f>
        <v>0</v>
      </c>
      <c r="I41" s="386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7">
        <f>'Misc. Exp. Sup (2)'!D54</f>
        <v>0</v>
      </c>
      <c r="E42" s="387">
        <f>'Misc. Exp. Sup (2)'!F54</f>
        <v>0</v>
      </c>
      <c r="F42" s="387">
        <f>'Misc. Exp. Sup (2)'!G54</f>
        <v>0</v>
      </c>
      <c r="G42" s="387">
        <f>'Misc. Exp. Sup (2)'!H54</f>
        <v>0</v>
      </c>
      <c r="H42" s="386">
        <f>'Misc. Exp. Sup (2)'!H54</f>
        <v>0</v>
      </c>
      <c r="I42" s="386">
        <f>'Misc. Exp. Sup (2)'!J54</f>
        <v>0</v>
      </c>
      <c r="J42" s="361"/>
      <c r="K42" s="361"/>
    </row>
    <row r="43" spans="1:11" ht="16.5" customHeight="1" x14ac:dyDescent="0.25">
      <c r="A43" s="363">
        <f>SUM(A3:A42)</f>
        <v>216.06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topLeftCell="D1" zoomScale="80" workbookViewId="0">
      <selection activeCell="N7" sqref="N7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4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>
        <v>36928</v>
      </c>
      <c r="P2" s="259">
        <f ca="1">TODAY()</f>
        <v>36928</v>
      </c>
    </row>
    <row r="3" spans="1:64" ht="20.25" customHeight="1" x14ac:dyDescent="0.4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2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5">
      <c r="A6" s="286" t="s">
        <v>124</v>
      </c>
      <c r="B6" s="120"/>
      <c r="C6" s="120"/>
      <c r="D6"/>
      <c r="E6" s="287" t="s">
        <v>125</v>
      </c>
      <c r="F6" s="120"/>
      <c r="G6" s="120"/>
      <c r="H6" s="173" t="s">
        <v>126</v>
      </c>
      <c r="I6" s="120"/>
      <c r="J6" s="175"/>
      <c r="K6" s="141" t="s">
        <v>123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5">
      <c r="A8" s="286" t="s">
        <v>121</v>
      </c>
      <c r="B8" s="288"/>
      <c r="C8" s="288"/>
      <c r="D8" s="172"/>
      <c r="E8" s="189" t="s">
        <v>127</v>
      </c>
      <c r="F8" s="171"/>
      <c r="G8" s="190"/>
      <c r="H8" s="171"/>
      <c r="I8" s="171"/>
      <c r="J8" s="188"/>
      <c r="K8" s="268" t="s">
        <v>128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5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3">
      <c r="A14" s="145">
        <v>36900</v>
      </c>
      <c r="B14" s="134" t="s">
        <v>131</v>
      </c>
      <c r="C14" s="125" t="s">
        <v>133</v>
      </c>
      <c r="D14" s="154"/>
      <c r="E14" s="154"/>
      <c r="F14" s="155"/>
      <c r="G14" s="156"/>
      <c r="H14" s="263" t="s">
        <v>134</v>
      </c>
      <c r="I14" s="260"/>
      <c r="J14" s="261"/>
      <c r="K14" s="261"/>
      <c r="L14" s="385">
        <v>11</v>
      </c>
      <c r="M14" s="194"/>
      <c r="N14" s="187">
        <f>IF(M14=" ",L14*1,L14*M14)</f>
        <v>11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3">
      <c r="A15" s="145"/>
      <c r="B15" s="134"/>
      <c r="C15" s="125" t="s">
        <v>138</v>
      </c>
      <c r="D15" s="154"/>
      <c r="E15" s="154"/>
      <c r="F15" s="155"/>
      <c r="G15" s="156"/>
      <c r="H15" s="263"/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3">
      <c r="A16" s="145"/>
      <c r="B16" s="134"/>
      <c r="C16" s="125"/>
      <c r="D16" s="154"/>
      <c r="E16" s="154"/>
      <c r="F16" s="155"/>
      <c r="G16" s="156"/>
      <c r="H16" s="263"/>
      <c r="I16" s="260"/>
      <c r="J16" s="261"/>
      <c r="K16" s="261"/>
      <c r="L16" s="385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3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3">
      <c r="A18" s="145"/>
      <c r="B18" s="134"/>
      <c r="C18" s="125"/>
      <c r="D18" s="154"/>
      <c r="E18" s="154"/>
      <c r="F18" s="155"/>
      <c r="G18" s="156"/>
      <c r="H18" s="263"/>
      <c r="I18" s="260"/>
      <c r="J18" s="261"/>
      <c r="K18" s="261"/>
      <c r="L18" s="257"/>
      <c r="M18" s="194"/>
      <c r="N18" s="187">
        <f>IF(M18=" ",L18*1,L18*M18)</f>
        <v>0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3">
      <c r="A19" s="145"/>
      <c r="B19" s="134"/>
      <c r="C19" s="125"/>
      <c r="D19" s="154"/>
      <c r="E19" s="154"/>
      <c r="F19" s="155"/>
      <c r="G19" s="156"/>
      <c r="H19" s="263"/>
      <c r="I19" s="260"/>
      <c r="J19" s="261"/>
      <c r="K19" s="261"/>
      <c r="L19" s="257"/>
      <c r="M19" s="194"/>
      <c r="N19" s="187">
        <f>IF(M19=" ",L19*1,L19*M19)</f>
        <v>0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3">
      <c r="A20" s="145"/>
      <c r="B20" s="134"/>
      <c r="C20" s="125"/>
      <c r="D20" s="154"/>
      <c r="E20" s="154"/>
      <c r="F20" s="155"/>
      <c r="G20" s="156"/>
      <c r="H20" s="263"/>
      <c r="I20" s="260"/>
      <c r="J20" s="261"/>
      <c r="K20" s="261"/>
      <c r="L20" s="257"/>
      <c r="M20" s="194"/>
      <c r="N20" s="187">
        <f t="shared" si="0"/>
        <v>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3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3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3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3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3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3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5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11</v>
      </c>
    </row>
    <row r="28" spans="1:64" ht="24" customHeight="1" x14ac:dyDescent="0.25">
      <c r="A28" s="305" t="s">
        <v>106</v>
      </c>
      <c r="B28" s="305" t="s">
        <v>111</v>
      </c>
      <c r="C28" s="329"/>
      <c r="D28" s="397" t="s">
        <v>104</v>
      </c>
      <c r="E28" s="398"/>
      <c r="F28" s="330"/>
      <c r="G28" s="392" t="s">
        <v>101</v>
      </c>
      <c r="H28" s="393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5">
      <c r="A29" s="294" t="s">
        <v>132</v>
      </c>
      <c r="B29" s="294" t="s">
        <v>121</v>
      </c>
      <c r="C29" s="394" t="s">
        <v>122</v>
      </c>
      <c r="D29" s="395"/>
      <c r="E29" s="395"/>
      <c r="F29" s="396"/>
      <c r="G29" s="402"/>
      <c r="H29" s="403"/>
      <c r="I29" s="293"/>
      <c r="J29" s="331"/>
      <c r="K29" s="66"/>
      <c r="L29" s="304" t="s">
        <v>23</v>
      </c>
      <c r="M29" s="304"/>
      <c r="N29" s="182">
        <f>SUM(N27:N28)</f>
        <v>11</v>
      </c>
    </row>
    <row r="30" spans="1:64" ht="24" customHeight="1" x14ac:dyDescent="0.25">
      <c r="A30" s="294"/>
      <c r="B30" s="294"/>
      <c r="C30" s="399"/>
      <c r="D30" s="400"/>
      <c r="E30" s="400"/>
      <c r="F30" s="401"/>
      <c r="G30" s="402"/>
      <c r="H30" s="403"/>
      <c r="I30" s="293"/>
      <c r="J30" s="293"/>
      <c r="K30" s="66"/>
      <c r="L30" s="66"/>
      <c r="M30" s="66"/>
      <c r="N30" s="332"/>
    </row>
    <row r="31" spans="1:64" ht="21.75" customHeight="1" x14ac:dyDescent="0.3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3">
      <c r="A34" s="145">
        <v>36928</v>
      </c>
      <c r="B34" s="128" t="s">
        <v>135</v>
      </c>
      <c r="C34" s="154"/>
      <c r="D34" s="154"/>
      <c r="E34" s="154"/>
      <c r="F34" s="154"/>
      <c r="G34" s="154"/>
      <c r="H34" s="154"/>
      <c r="I34" s="154"/>
      <c r="J34" s="154"/>
      <c r="K34" s="154"/>
      <c r="L34" s="385">
        <v>110</v>
      </c>
      <c r="M34" s="194"/>
      <c r="N34" s="187">
        <f t="shared" ref="N34:N41" si="1">IF(M34=" ",L34*1,L34*M34)</f>
        <v>110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3">
      <c r="A35" s="145"/>
      <c r="B35" s="128"/>
      <c r="C35" s="154"/>
      <c r="D35" s="158"/>
      <c r="E35" s="29"/>
      <c r="F35" s="158"/>
      <c r="G35" s="158"/>
      <c r="H35" s="154"/>
      <c r="I35" s="154"/>
      <c r="J35" s="154"/>
      <c r="K35" s="154"/>
      <c r="L35" s="385"/>
      <c r="M35" s="194"/>
      <c r="N35" s="187">
        <f>IF(M35=" ",L35*1,L35*M35)</f>
        <v>0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3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3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3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3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3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3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5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110</v>
      </c>
    </row>
    <row r="43" spans="1:64" ht="24" customHeight="1" x14ac:dyDescent="0.25">
      <c r="A43" s="305" t="s">
        <v>106</v>
      </c>
      <c r="B43" s="305" t="s">
        <v>111</v>
      </c>
      <c r="C43" s="329"/>
      <c r="D43" s="397" t="s">
        <v>104</v>
      </c>
      <c r="E43" s="398"/>
      <c r="F43" s="330"/>
      <c r="G43" s="392" t="s">
        <v>101</v>
      </c>
      <c r="H43" s="393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95.06</v>
      </c>
    </row>
    <row r="44" spans="1:64" ht="24" customHeight="1" x14ac:dyDescent="0.25">
      <c r="A44" s="294" t="s">
        <v>140</v>
      </c>
      <c r="B44" s="294" t="s">
        <v>121</v>
      </c>
      <c r="C44" s="399" t="s">
        <v>122</v>
      </c>
      <c r="D44" s="400"/>
      <c r="E44" s="400"/>
      <c r="F44" s="401"/>
      <c r="G44" s="402"/>
      <c r="H44" s="403"/>
      <c r="I44" s="293"/>
      <c r="J44" s="331"/>
      <c r="K44" s="121"/>
      <c r="L44" s="304" t="s">
        <v>28</v>
      </c>
      <c r="M44" s="304"/>
      <c r="N44" s="182">
        <f>SUM(N42:N43)</f>
        <v>205.06</v>
      </c>
    </row>
    <row r="45" spans="1:64" ht="24.75" customHeight="1" x14ac:dyDescent="0.25">
      <c r="A45" s="294"/>
      <c r="B45" s="294"/>
      <c r="C45" s="399"/>
      <c r="D45" s="400"/>
      <c r="E45" s="400"/>
      <c r="F45" s="401"/>
      <c r="G45" s="402"/>
      <c r="H45" s="403"/>
      <c r="I45" s="293"/>
      <c r="J45" s="293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0</v>
      </c>
    </row>
    <row r="49" spans="1:64" ht="24" customHeight="1" x14ac:dyDescent="0.25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216.06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3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3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216.06</v>
      </c>
    </row>
    <row r="53" spans="1:64" ht="24" customHeight="1" x14ac:dyDescent="0.25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5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5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5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5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5">
      <c r="A62" s="110" t="str">
        <f>IF(ISBLANK($A$6),TRIM(" "),$A$6)</f>
        <v>Scott</v>
      </c>
      <c r="B62" s="248" t="str">
        <f>IF(ISBLANK($E$6),TRIM(" "),$E$6)</f>
        <v>Susan C.</v>
      </c>
      <c r="C62" s="292" t="str">
        <f>TEXT(IF(ISBLANK($N$2),"      ",$N$2),"000000")</f>
        <v>036928</v>
      </c>
      <c r="D62" s="110" t="str">
        <f>TEXT($K$6,"#########")</f>
        <v>P00505330</v>
      </c>
      <c r="E62" s="249" t="str">
        <f>TEXT($N$52,"######0.00")</f>
        <v>216.06</v>
      </c>
      <c r="F62" s="283" t="s">
        <v>60</v>
      </c>
      <c r="G62" s="283" t="s">
        <v>61</v>
      </c>
      <c r="H62" s="110" t="str">
        <f>TEXT(IF(COUNTA('Travel Form'!$A$12:$N$40) = 0,0,1),"0")</f>
        <v>0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5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12"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  <mergeCell ref="G29:H29"/>
    <mergeCell ref="G30:H30"/>
  </mergeCells>
  <pageMargins left="0.36" right="0.15" top="0.25" bottom="0.16" header="0.5" footer="0.5"/>
  <pageSetup scale="61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/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 t="str">
        <f>IF(VALUE('Short Form'!H62)&lt;&gt;0,2,"")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3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3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3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385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385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385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385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385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385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5" t="s">
        <v>68</v>
      </c>
      <c r="B48" s="305" t="s">
        <v>106</v>
      </c>
      <c r="C48" s="305" t="s">
        <v>105</v>
      </c>
      <c r="D48" s="329"/>
      <c r="E48" s="397" t="s">
        <v>104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3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L55" sqref="L55"/>
    </sheetView>
  </sheetViews>
  <sheetFormatPr defaultColWidth="0" defaultRowHeight="21" customHeight="1" zeroHeight="1" x14ac:dyDescent="0.25"/>
  <cols>
    <col min="1" max="1" width="6.109375" style="2" customWidth="1"/>
    <col min="2" max="2" width="10.6640625" style="1" customWidth="1"/>
    <col min="3" max="3" width="6.88671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4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5" t="s">
        <v>68</v>
      </c>
      <c r="B48" s="305" t="s">
        <v>106</v>
      </c>
      <c r="C48" s="305" t="s">
        <v>108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5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5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5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/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4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>
        <f>IF((VALUE('Short Form'!J62)&lt;&gt;0),1+VALUE('Short Form'!I62)+VALUE('Short Form'!J62)+VALUE('Short Form'!H62),"")</f>
        <v>2</v>
      </c>
      <c r="O2" s="267">
        <f>IF((N2=0),"",'Short Form'!$N3)</f>
        <v>2</v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3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5" t="s">
        <v>60</v>
      </c>
      <c r="B10" s="147">
        <v>36936</v>
      </c>
      <c r="C10" s="123" t="s">
        <v>136</v>
      </c>
      <c r="D10" s="165"/>
      <c r="E10" s="165"/>
      <c r="F10" s="165"/>
      <c r="G10" s="166"/>
      <c r="H10" s="165"/>
      <c r="I10" s="167"/>
      <c r="J10" s="165"/>
      <c r="K10" s="165"/>
      <c r="L10" s="165"/>
      <c r="M10" s="385">
        <v>55</v>
      </c>
      <c r="N10" s="255"/>
      <c r="O10" s="187">
        <f>IF(N10=" ",M10*1,M10*N10)</f>
        <v>55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5" t="s">
        <v>61</v>
      </c>
      <c r="B11" s="147">
        <v>36907</v>
      </c>
      <c r="C11" s="123" t="s">
        <v>137</v>
      </c>
      <c r="D11" s="165"/>
      <c r="E11" s="165"/>
      <c r="F11" s="165"/>
      <c r="G11" s="166"/>
      <c r="H11" s="165"/>
      <c r="I11" s="165"/>
      <c r="J11" s="165"/>
      <c r="K11" s="165"/>
      <c r="L11" s="165"/>
      <c r="M11" s="385">
        <v>40.06</v>
      </c>
      <c r="N11" s="255"/>
      <c r="O11" s="187">
        <f>IF(N11=" ",M11*1,M11*N11)</f>
        <v>40.06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95.06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5" t="s">
        <v>68</v>
      </c>
      <c r="B48" s="305" t="s">
        <v>106</v>
      </c>
      <c r="C48" s="305" t="s">
        <v>112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3">
      <c r="A49" s="334" t="s">
        <v>60</v>
      </c>
      <c r="B49" s="335" t="s">
        <v>139</v>
      </c>
      <c r="C49" s="336" t="s">
        <v>121</v>
      </c>
      <c r="D49" s="404" t="s">
        <v>122</v>
      </c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55</v>
      </c>
      <c r="P49" s="78"/>
      <c r="Q49" s="78"/>
      <c r="R49" s="78"/>
      <c r="S49" s="78"/>
      <c r="T49" s="78"/>
    </row>
    <row r="50" spans="1:20" ht="24" customHeight="1" x14ac:dyDescent="0.3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7" t="s">
        <v>61</v>
      </c>
      <c r="B51" s="335" t="s">
        <v>129</v>
      </c>
      <c r="C51" s="336" t="s">
        <v>121</v>
      </c>
      <c r="D51" s="404" t="s">
        <v>122</v>
      </c>
      <c r="E51" s="406"/>
      <c r="F51" s="406"/>
      <c r="G51" s="407"/>
      <c r="H51" s="404"/>
      <c r="I51" s="405"/>
      <c r="J51" s="186" t="s">
        <v>130</v>
      </c>
      <c r="K51" s="186"/>
      <c r="L51" s="282"/>
      <c r="M51" s="73"/>
      <c r="N51" s="73"/>
      <c r="O51" s="168">
        <f>IF($L$51=" ",SUMIF($A$10:$A$40,A51,$O$10:$O$40),$K$41*$L$51)</f>
        <v>40.06</v>
      </c>
      <c r="P51" s="78"/>
      <c r="Q51" s="78"/>
      <c r="R51" s="78"/>
      <c r="S51" s="78"/>
      <c r="T51" s="78"/>
    </row>
    <row r="52" spans="1:20" ht="24" customHeight="1" x14ac:dyDescent="0.3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95.06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3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3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3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7.5546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4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5" t="s">
        <v>68</v>
      </c>
      <c r="B48" s="305" t="s">
        <v>106</v>
      </c>
      <c r="C48" s="305" t="s">
        <v>114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5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5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5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4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3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3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2001-02-06T16:49:39Z</cp:lastPrinted>
  <dcterms:created xsi:type="dcterms:W3CDTF">1997-11-03T17:34:07Z</dcterms:created>
  <dcterms:modified xsi:type="dcterms:W3CDTF">2023-09-10T11:37:27Z</dcterms:modified>
</cp:coreProperties>
</file>