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2060" windowHeight="8136"/>
  </bookViews>
  <sheets>
    <sheet name="Sheet2" sheetId="1" r:id="rId1"/>
  </sheets>
  <calcPr calcId="0"/>
</workbook>
</file>

<file path=xl/calcChain.xml><?xml version="1.0" encoding="utf-8"?>
<calcChain xmlns="http://schemas.openxmlformats.org/spreadsheetml/2006/main">
  <c r="C6" i="1" l="1"/>
  <c r="C7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D23" i="1"/>
  <c r="E23" i="1"/>
  <c r="F23" i="1"/>
  <c r="G23" i="1"/>
  <c r="H23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</calcChain>
</file>

<file path=xl/sharedStrings.xml><?xml version="1.0" encoding="utf-8"?>
<sst xmlns="http://schemas.openxmlformats.org/spreadsheetml/2006/main" count="33" uniqueCount="31">
  <si>
    <t>Transwestern Gallup Compressor Station</t>
  </si>
  <si>
    <t>Assumptions:</t>
  </si>
  <si>
    <t>Driver size:</t>
  </si>
  <si>
    <t>hp</t>
  </si>
  <si>
    <t>Electrical efficiency:</t>
  </si>
  <si>
    <t>Full-load kW draw:</t>
  </si>
  <si>
    <t>kW</t>
  </si>
  <si>
    <t>Power utility costs:</t>
  </si>
  <si>
    <t>Customer charge:</t>
  </si>
  <si>
    <t>/mo</t>
  </si>
  <si>
    <t>Avoidable Peak Demand:</t>
  </si>
  <si>
    <t>/kW</t>
  </si>
  <si>
    <t>Transmission Demand:</t>
  </si>
  <si>
    <t>Energy:</t>
  </si>
  <si>
    <t>/kWh</t>
  </si>
  <si>
    <t>PRC tax</t>
  </si>
  <si>
    <t>State use tax</t>
  </si>
  <si>
    <t>Costs incurred by ECS:</t>
  </si>
  <si>
    <t>(Peak demand is 10,000 hp, 75% of peaks are avoided)</t>
  </si>
  <si>
    <t>Load Factor</t>
  </si>
  <si>
    <t>Customer Charge</t>
  </si>
  <si>
    <t>Avoidable Peak Demand</t>
  </si>
  <si>
    <t>Transmission Demand</t>
  </si>
  <si>
    <t>Energy Charge</t>
  </si>
  <si>
    <t>O&amp;M Accrual</t>
  </si>
  <si>
    <t>Capital Financing</t>
  </si>
  <si>
    <t>Total Costs</t>
  </si>
  <si>
    <t>Rebate calculation</t>
  </si>
  <si>
    <t>Overcollected Peak Demand</t>
  </si>
  <si>
    <t>Energy Minimum</t>
  </si>
  <si>
    <t>Total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</si>
</sst>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2" xfId="0" applyNumberFormat="1" applyBorder="1"/>
    <xf numFmtId="0" fontId="0" fillId="0" borderId="3" xfId="0" applyBorder="1"/>
    <xf numFmtId="0" fontId="0" fillId="0" borderId="2" xfId="0" applyBorder="1"/>
    <xf numFmtId="0" fontId="0" fillId="0" borderId="3" xfId="0" quotePrefix="1" applyBorder="1"/>
    <xf numFmtId="0" fontId="0" fillId="0" borderId="4" xfId="0" applyBorder="1"/>
    <xf numFmtId="164" fontId="1" fillId="0" borderId="0" xfId="1" applyNumberFormat="1" applyBorder="1"/>
    <xf numFmtId="0" fontId="0" fillId="0" borderId="5" xfId="0" applyBorder="1"/>
    <xf numFmtId="0" fontId="0" fillId="0" borderId="0" xfId="0" applyBorder="1"/>
    <xf numFmtId="0" fontId="0" fillId="0" borderId="5" xfId="0" quotePrefix="1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10" fontId="0" fillId="0" borderId="0" xfId="0" applyNumberFormat="1" applyBorder="1"/>
    <xf numFmtId="10" fontId="0" fillId="0" borderId="7" xfId="0" applyNumberFormat="1" applyBorder="1"/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9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9" fontId="0" fillId="0" borderId="6" xfId="0" applyNumberFormat="1" applyBorder="1"/>
    <xf numFmtId="3" fontId="0" fillId="0" borderId="8" xfId="0" applyNumberFormat="1" applyBorder="1"/>
    <xf numFmtId="9" fontId="0" fillId="0" borderId="0" xfId="0" applyNumberFormat="1"/>
    <xf numFmtId="3" fontId="0" fillId="0" borderId="0" xfId="0" applyNumberFormat="1"/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1" workbookViewId="0">
      <selection activeCell="F4" sqref="F4"/>
    </sheetView>
  </sheetViews>
  <sheetFormatPr defaultRowHeight="13.2" x14ac:dyDescent="0.25"/>
  <cols>
    <col min="1" max="1" width="10.6640625" customWidth="1"/>
    <col min="2" max="4" width="12.6640625" customWidth="1"/>
    <col min="5" max="5" width="13.44140625" customWidth="1"/>
    <col min="6" max="6" width="13.33203125" customWidth="1"/>
    <col min="7" max="7" width="13.5546875" customWidth="1"/>
    <col min="8" max="8" width="12.6640625" customWidth="1"/>
  </cols>
  <sheetData>
    <row r="1" spans="1:8" ht="17.399999999999999" x14ac:dyDescent="0.3">
      <c r="A1" s="28" t="s">
        <v>0</v>
      </c>
      <c r="B1" s="28"/>
      <c r="C1" s="28"/>
      <c r="D1" s="28"/>
      <c r="E1" s="28"/>
      <c r="F1" s="28"/>
      <c r="G1" s="28"/>
      <c r="H1" s="28"/>
    </row>
    <row r="2" spans="1:8" x14ac:dyDescent="0.25">
      <c r="A2" s="29"/>
      <c r="B2" s="29"/>
      <c r="C2" s="29"/>
      <c r="D2" s="29"/>
      <c r="E2" s="29"/>
      <c r="F2" s="29"/>
      <c r="G2" s="29"/>
      <c r="H2" s="29"/>
    </row>
    <row r="4" spans="1:8" ht="13.8" thickBot="1" x14ac:dyDescent="0.3">
      <c r="A4" s="1" t="s">
        <v>1</v>
      </c>
    </row>
    <row r="5" spans="1:8" x14ac:dyDescent="0.25">
      <c r="A5" s="2" t="s">
        <v>2</v>
      </c>
      <c r="B5" s="3"/>
      <c r="C5" s="3">
        <v>10000</v>
      </c>
      <c r="D5" s="4" t="s">
        <v>3</v>
      </c>
    </row>
    <row r="6" spans="1:8" x14ac:dyDescent="0.25">
      <c r="A6" s="7" t="s">
        <v>4</v>
      </c>
      <c r="B6" s="8"/>
      <c r="C6" s="8">
        <f>0.98*0.98*0.99</f>
        <v>0.95079599999999986</v>
      </c>
      <c r="D6" s="9"/>
    </row>
    <row r="7" spans="1:8" ht="13.8" thickBot="1" x14ac:dyDescent="0.3">
      <c r="A7" s="12" t="s">
        <v>5</v>
      </c>
      <c r="B7" s="13"/>
      <c r="C7" s="13">
        <f>C5*0.7457/C6</f>
        <v>7842.9021577709636</v>
      </c>
      <c r="D7" s="14" t="s">
        <v>6</v>
      </c>
    </row>
    <row r="9" spans="1:8" ht="13.8" thickBot="1" x14ac:dyDescent="0.3">
      <c r="A9" s="1" t="s">
        <v>7</v>
      </c>
    </row>
    <row r="10" spans="1:8" x14ac:dyDescent="0.25">
      <c r="A10" s="2" t="s">
        <v>8</v>
      </c>
      <c r="B10" s="5"/>
      <c r="C10" s="5">
        <v>1050</v>
      </c>
      <c r="D10" s="6" t="s">
        <v>9</v>
      </c>
    </row>
    <row r="11" spans="1:8" x14ac:dyDescent="0.25">
      <c r="A11" s="7" t="s">
        <v>10</v>
      </c>
      <c r="B11" s="10"/>
      <c r="C11" s="10">
        <v>8.86</v>
      </c>
      <c r="D11" s="11" t="s">
        <v>11</v>
      </c>
    </row>
    <row r="12" spans="1:8" x14ac:dyDescent="0.25">
      <c r="A12" s="7" t="s">
        <v>12</v>
      </c>
      <c r="B12" s="10"/>
      <c r="C12" s="10">
        <v>3.35</v>
      </c>
      <c r="D12" s="11" t="s">
        <v>11</v>
      </c>
    </row>
    <row r="13" spans="1:8" x14ac:dyDescent="0.25">
      <c r="A13" s="7" t="s">
        <v>13</v>
      </c>
      <c r="B13" s="10"/>
      <c r="C13" s="10">
        <v>1.762E-2</v>
      </c>
      <c r="D13" s="11" t="s">
        <v>14</v>
      </c>
    </row>
    <row r="14" spans="1:8" x14ac:dyDescent="0.25">
      <c r="A14" s="7" t="s">
        <v>15</v>
      </c>
      <c r="B14" s="15"/>
      <c r="C14" s="15">
        <v>5.0000000000000001E-3</v>
      </c>
      <c r="D14" s="9"/>
    </row>
    <row r="15" spans="1:8" ht="13.8" thickBot="1" x14ac:dyDescent="0.3">
      <c r="A15" s="12" t="s">
        <v>16</v>
      </c>
      <c r="B15" s="16"/>
      <c r="C15" s="16">
        <v>5.62E-2</v>
      </c>
      <c r="D15" s="14"/>
    </row>
    <row r="16" spans="1:8" ht="15.6" x14ac:dyDescent="0.3">
      <c r="A16" s="30" t="s">
        <v>17</v>
      </c>
      <c r="B16" s="30"/>
      <c r="C16" s="30"/>
      <c r="D16" s="30"/>
      <c r="E16" s="30"/>
      <c r="F16" s="30"/>
      <c r="G16" s="30"/>
      <c r="H16" s="30"/>
    </row>
    <row r="17" spans="1:8" ht="13.8" thickBot="1" x14ac:dyDescent="0.3">
      <c r="A17" s="31" t="s">
        <v>18</v>
      </c>
      <c r="B17" s="31"/>
      <c r="C17" s="31"/>
      <c r="D17" s="31"/>
      <c r="E17" s="31"/>
      <c r="F17" s="31"/>
      <c r="G17" s="31"/>
      <c r="H17" s="31"/>
    </row>
    <row r="18" spans="1:8" ht="26.4" x14ac:dyDescent="0.25">
      <c r="A18" s="17" t="s">
        <v>19</v>
      </c>
      <c r="B18" s="18" t="s">
        <v>20</v>
      </c>
      <c r="C18" s="18" t="s">
        <v>21</v>
      </c>
      <c r="D18" s="18" t="s">
        <v>22</v>
      </c>
      <c r="E18" s="18" t="s">
        <v>23</v>
      </c>
      <c r="F18" s="18" t="s">
        <v>24</v>
      </c>
      <c r="G18" s="18" t="s">
        <v>25</v>
      </c>
      <c r="H18" s="19" t="s">
        <v>26</v>
      </c>
    </row>
    <row r="19" spans="1:8" x14ac:dyDescent="0.25">
      <c r="A19" s="20">
        <v>1</v>
      </c>
      <c r="B19" s="21">
        <f>C$10*(1+$C$14)*(1+$C$15)</f>
        <v>1114.5550499999999</v>
      </c>
      <c r="C19" s="21">
        <f>0.25*$C$7*$C$11*(1+$C$14)*(1+$C$15)</f>
        <v>18440.077950112329</v>
      </c>
      <c r="D19" s="21">
        <f>$C$7*$C$12*(1+$C$14)*(1+$C$15)</f>
        <v>27889.056944865148</v>
      </c>
      <c r="E19" s="21">
        <f>MAX(A19*$C$7,0.8*5000)*24*365/12*$C$13*(1+$C$14)*(1+$C$15)</f>
        <v>107082.32354000669</v>
      </c>
      <c r="F19" s="21">
        <f>15*$C$5/12</f>
        <v>12500</v>
      </c>
      <c r="G19" s="21">
        <f>488329/12</f>
        <v>40694.083333333336</v>
      </c>
      <c r="H19" s="22">
        <f>SUM(B19:G19)</f>
        <v>207720.09681831751</v>
      </c>
    </row>
    <row r="20" spans="1:8" x14ac:dyDescent="0.25">
      <c r="A20" s="20">
        <v>0.75</v>
      </c>
      <c r="B20" s="21">
        <f>C$10*(1+$C$14)*(1+$C$15)</f>
        <v>1114.5550499999999</v>
      </c>
      <c r="C20" s="21">
        <f>0.25*$C$7*$C$11*(1+$C$14)*(1+$C$15)</f>
        <v>18440.077950112329</v>
      </c>
      <c r="D20" s="21">
        <f>$C$7*$C$12*(1+$C$14)*(1+$C$15)</f>
        <v>27889.056944865148</v>
      </c>
      <c r="E20" s="21">
        <f>MAX(A20*$C$7,0.8*5000)*24*365/12*$C$13*(1+$C$14)*(1+$C$15)</f>
        <v>80311.742655005015</v>
      </c>
      <c r="F20" s="21">
        <f>15*$C$5/12</f>
        <v>12500</v>
      </c>
      <c r="G20" s="21">
        <f>488329/12</f>
        <v>40694.083333333336</v>
      </c>
      <c r="H20" s="22">
        <f>SUM(B20:G20)</f>
        <v>180949.51593331582</v>
      </c>
    </row>
    <row r="21" spans="1:8" x14ac:dyDescent="0.25">
      <c r="A21" s="20">
        <v>0.5</v>
      </c>
      <c r="B21" s="21">
        <f>C$10*(1+$C$14)*(1+$C$15)</f>
        <v>1114.5550499999999</v>
      </c>
      <c r="C21" s="21">
        <f>0.25*$C$7*$C$11*(1+$C$14)*(1+$C$15)</f>
        <v>18440.077950112329</v>
      </c>
      <c r="D21" s="21">
        <f>$C$7*$C$12*(1+$C$14)*(1+$C$15)</f>
        <v>27889.056944865148</v>
      </c>
      <c r="E21" s="21">
        <f>MAX(A21*$C$7,0.8*5000)*24*365/12*$C$13*(1+$C$14)*(1+$C$15)</f>
        <v>54613.622042399998</v>
      </c>
      <c r="F21" s="21">
        <f>15*$C$5/12</f>
        <v>12500</v>
      </c>
      <c r="G21" s="21">
        <f>488329/12</f>
        <v>40694.083333333336</v>
      </c>
      <c r="H21" s="22">
        <f>SUM(B21:G21)</f>
        <v>155251.39532071081</v>
      </c>
    </row>
    <row r="22" spans="1:8" x14ac:dyDescent="0.25">
      <c r="A22" s="20">
        <v>0.25</v>
      </c>
      <c r="B22" s="21">
        <f>C$10*(1+$C$14)*(1+$C$15)</f>
        <v>1114.5550499999999</v>
      </c>
      <c r="C22" s="21">
        <f>0.25*$C$7*$C$11*(1+$C$14)*(1+$C$15)</f>
        <v>18440.077950112329</v>
      </c>
      <c r="D22" s="21">
        <f>$C$7*$C$12*(1+$C$14)*(1+$C$15)</f>
        <v>27889.056944865148</v>
      </c>
      <c r="E22" s="21">
        <f>MAX(A22*$C$7,0.8*5000)*24*365/12*$C$13*(1+$C$14)*(1+$C$15)</f>
        <v>54613.622042399998</v>
      </c>
      <c r="F22" s="21">
        <f>15*$C$5/12</f>
        <v>12500</v>
      </c>
      <c r="G22" s="21">
        <f>488329/12</f>
        <v>40694.083333333336</v>
      </c>
      <c r="H22" s="22">
        <f>SUM(B22:G22)</f>
        <v>155251.39532071081</v>
      </c>
    </row>
    <row r="23" spans="1:8" ht="13.8" thickBot="1" x14ac:dyDescent="0.3">
      <c r="A23" s="23">
        <v>0</v>
      </c>
      <c r="B23" s="13">
        <f>C$10*(1+$C$14)*(1+$C$15)</f>
        <v>1114.5550499999999</v>
      </c>
      <c r="C23" s="13">
        <v>0</v>
      </c>
      <c r="D23" s="13">
        <f>5000*$C$12*(1+$C$14)*(1+$C$15)</f>
        <v>17779.80675</v>
      </c>
      <c r="E23" s="13">
        <f>MAX(A23*$C$7,0.8*5000)*24*365/12*$C$13*(1+$C$14)*(1+$C$15)</f>
        <v>54613.622042399998</v>
      </c>
      <c r="F23" s="13">
        <f>15*$C$5/12</f>
        <v>12500</v>
      </c>
      <c r="G23" s="13">
        <f>488329/12</f>
        <v>40694.083333333336</v>
      </c>
      <c r="H23" s="24">
        <f>SUM(B23:G23)</f>
        <v>126702.06717573333</v>
      </c>
    </row>
    <row r="25" spans="1:8" ht="16.2" thickBot="1" x14ac:dyDescent="0.35">
      <c r="A25" s="27" t="s">
        <v>27</v>
      </c>
      <c r="B25" s="27"/>
      <c r="C25" s="27"/>
      <c r="D25" s="27"/>
      <c r="E25" s="27"/>
      <c r="F25" s="27"/>
      <c r="G25" s="27"/>
      <c r="H25" s="27"/>
    </row>
    <row r="26" spans="1:8" ht="26.4" x14ac:dyDescent="0.25">
      <c r="A26" s="10"/>
      <c r="B26" s="10"/>
      <c r="C26" s="17" t="s">
        <v>19</v>
      </c>
      <c r="D26" s="18" t="s">
        <v>28</v>
      </c>
      <c r="E26" s="18" t="s">
        <v>29</v>
      </c>
      <c r="F26" s="19" t="s">
        <v>30</v>
      </c>
      <c r="G26" s="10"/>
      <c r="H26" s="10"/>
    </row>
    <row r="27" spans="1:8" x14ac:dyDescent="0.25">
      <c r="A27" s="10"/>
      <c r="B27" s="10"/>
      <c r="C27" s="20">
        <v>1</v>
      </c>
      <c r="D27" s="21">
        <f>10000*($C$11+$C$12)*(1+$C$14)*(1+$C$15)-(C19+D19)</f>
        <v>83277.695205022494</v>
      </c>
      <c r="E27" s="21">
        <f>MIN(0,(C27*$C$7-0.8*5000)*24*365/12*$C$13*(1+$C$14)*(1+$C$15))</f>
        <v>0</v>
      </c>
      <c r="F27" s="22">
        <f>SUM(D27:E27)</f>
        <v>83277.695205022494</v>
      </c>
      <c r="G27" s="10"/>
      <c r="H27" s="10"/>
    </row>
    <row r="28" spans="1:8" x14ac:dyDescent="0.25">
      <c r="A28" s="10"/>
      <c r="B28" s="10"/>
      <c r="C28" s="20">
        <v>0.75</v>
      </c>
      <c r="D28" s="21">
        <f>10000*($C$11+$C$12)*(1+$C$14)*(1+$C$15)-(C20+D20)</f>
        <v>83277.695205022494</v>
      </c>
      <c r="E28" s="21">
        <f>MIN(0,(C28*$C$7-0.8*5000)*24*365/12*$C$13*(1+$C$14)*(1+$C$15))</f>
        <v>0</v>
      </c>
      <c r="F28" s="22">
        <f>SUM(D28:E28)</f>
        <v>83277.695205022494</v>
      </c>
      <c r="G28" s="10"/>
      <c r="H28" s="10"/>
    </row>
    <row r="29" spans="1:8" x14ac:dyDescent="0.25">
      <c r="A29" s="10"/>
      <c r="B29" s="10"/>
      <c r="C29" s="20">
        <v>0.5</v>
      </c>
      <c r="D29" s="21">
        <f>10000*($C$11+$C$12)*(1+$C$14)*(1+$C$15)-(C21+D21)</f>
        <v>83277.695205022494</v>
      </c>
      <c r="E29" s="21">
        <f>MIN(0,(C29*$C$7-0.8*5000)*24*365/12*$C$13*(1+$C$14)*(1+$C$15))</f>
        <v>-1072.460272396647</v>
      </c>
      <c r="F29" s="22">
        <f>SUM(D29:E29)</f>
        <v>82205.234932625841</v>
      </c>
      <c r="G29" s="10"/>
      <c r="H29" s="10"/>
    </row>
    <row r="30" spans="1:8" x14ac:dyDescent="0.25">
      <c r="A30" s="10"/>
      <c r="B30" s="10"/>
      <c r="C30" s="20">
        <v>0.25</v>
      </c>
      <c r="D30" s="21">
        <f>10000*($C$11+$C$12)*(1+$C$14)*(1+$C$15)-(C22+D22)</f>
        <v>83277.695205022494</v>
      </c>
      <c r="E30" s="21">
        <f>MIN(0,(C30*$C$7-0.8*5000)*24*365/12*$C$13*(1+$C$14)*(1+$C$15))</f>
        <v>-27843.041157398322</v>
      </c>
      <c r="F30" s="22">
        <f>SUM(D30:E30)</f>
        <v>55434.654047624172</v>
      </c>
      <c r="G30" s="10"/>
      <c r="H30" s="10"/>
    </row>
    <row r="31" spans="1:8" ht="13.8" thickBot="1" x14ac:dyDescent="0.3">
      <c r="A31" s="10"/>
      <c r="B31" s="10"/>
      <c r="C31" s="23">
        <v>0</v>
      </c>
      <c r="D31" s="13">
        <f>10000*($C$11+$C$12)*(1+$C$14)*(1+$C$15)-(C23+D23)</f>
        <v>111827.02334999997</v>
      </c>
      <c r="E31" s="13">
        <f>MIN(0,(C31*$C$7-0.8*5000)*24*365/12*$C$13*(1+$C$14)*(1+$C$15))</f>
        <v>-54613.622042399998</v>
      </c>
      <c r="F31" s="24">
        <f>SUM(D31:E31)</f>
        <v>57213.401307599976</v>
      </c>
      <c r="G31" s="10"/>
      <c r="H31" s="10"/>
    </row>
    <row r="32" spans="1:8" x14ac:dyDescent="0.25">
      <c r="A32" s="25"/>
      <c r="B32" s="26"/>
      <c r="C32" s="26"/>
      <c r="D32" s="26"/>
      <c r="E32" s="26"/>
      <c r="F32" s="26"/>
      <c r="G32" s="26"/>
    </row>
  </sheetData>
  <mergeCells count="5">
    <mergeCell ref="A25:H25"/>
    <mergeCell ref="A1:H1"/>
    <mergeCell ref="A2:H2"/>
    <mergeCell ref="A16:H16"/>
    <mergeCell ref="A17:H1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Thames</dc:creator>
  <cp:lastModifiedBy>Havlíček Jan</cp:lastModifiedBy>
  <dcterms:created xsi:type="dcterms:W3CDTF">1999-10-01T19:49:28Z</dcterms:created>
  <dcterms:modified xsi:type="dcterms:W3CDTF">2023-09-10T11:37:47Z</dcterms:modified>
</cp:coreProperties>
</file>