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2120" windowHeight="8832"/>
  </bookViews>
  <sheets>
    <sheet name="Summary" sheetId="2" r:id="rId1"/>
    <sheet name="Exp Detail" sheetId="1" r:id="rId2"/>
  </sheets>
  <externalReferences>
    <externalReference r:id="rId3"/>
  </externalReferences>
  <calcPr calcId="92512" calcMode="manual" calcOnSave="0"/>
</workbook>
</file>

<file path=xl/calcChain.xml><?xml version="1.0" encoding="utf-8"?>
<calcChain xmlns="http://schemas.openxmlformats.org/spreadsheetml/2006/main">
  <c r="E5" i="1" l="1"/>
  <c r="G5" i="1"/>
  <c r="E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D17" i="1"/>
  <c r="G17" i="1"/>
  <c r="J17" i="1"/>
  <c r="E18" i="1"/>
  <c r="F18" i="1"/>
  <c r="H18" i="1"/>
  <c r="J18" i="1"/>
  <c r="I19" i="1"/>
  <c r="J19" i="1"/>
  <c r="F20" i="1"/>
  <c r="I20" i="1"/>
  <c r="J20" i="1"/>
  <c r="B21" i="1"/>
  <c r="C21" i="1"/>
  <c r="D21" i="1"/>
  <c r="E21" i="1"/>
  <c r="F21" i="1"/>
  <c r="G21" i="1"/>
  <c r="H21" i="1"/>
  <c r="I21" i="1"/>
  <c r="J21" i="1"/>
  <c r="D22" i="1"/>
  <c r="E22" i="1"/>
  <c r="F22" i="1"/>
  <c r="H22" i="1"/>
  <c r="J22" i="1"/>
  <c r="I23" i="1"/>
  <c r="J23" i="1"/>
  <c r="J24" i="1"/>
  <c r="I25" i="1"/>
  <c r="J25" i="1"/>
  <c r="B26" i="1"/>
  <c r="C26" i="1"/>
  <c r="D26" i="1"/>
  <c r="E26" i="1"/>
  <c r="F26" i="1"/>
  <c r="G26" i="1"/>
  <c r="H26" i="1"/>
  <c r="I26" i="1"/>
  <c r="J26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F6" i="2"/>
  <c r="J6" i="2"/>
  <c r="F7" i="2"/>
  <c r="J7" i="2"/>
  <c r="F8" i="2"/>
  <c r="J8" i="2"/>
  <c r="F9" i="2"/>
  <c r="J9" i="2"/>
  <c r="D10" i="2"/>
  <c r="E10" i="2"/>
  <c r="F10" i="2"/>
  <c r="H10" i="2"/>
  <c r="I10" i="2"/>
  <c r="J10" i="2"/>
  <c r="D13" i="2"/>
  <c r="E13" i="2"/>
  <c r="F13" i="2"/>
  <c r="H13" i="2"/>
  <c r="I13" i="2"/>
  <c r="J13" i="2"/>
  <c r="D14" i="2"/>
  <c r="E14" i="2"/>
  <c r="F14" i="2"/>
  <c r="H14" i="2"/>
  <c r="I14" i="2"/>
  <c r="J14" i="2"/>
  <c r="D15" i="2"/>
  <c r="E15" i="2"/>
  <c r="F15" i="2"/>
  <c r="H15" i="2"/>
  <c r="I15" i="2"/>
  <c r="J15" i="2"/>
  <c r="D16" i="2"/>
  <c r="E16" i="2"/>
  <c r="F16" i="2"/>
  <c r="H16" i="2"/>
  <c r="I16" i="2"/>
  <c r="J16" i="2"/>
  <c r="D17" i="2"/>
  <c r="E17" i="2"/>
  <c r="F17" i="2"/>
  <c r="H17" i="2"/>
  <c r="I17" i="2"/>
  <c r="J17" i="2"/>
  <c r="D20" i="2"/>
  <c r="E20" i="2"/>
  <c r="F20" i="2"/>
  <c r="H20" i="2"/>
  <c r="I20" i="2"/>
  <c r="J20" i="2"/>
  <c r="D21" i="2"/>
  <c r="E21" i="2"/>
  <c r="F21" i="2"/>
  <c r="H21" i="2"/>
  <c r="I21" i="2"/>
  <c r="J21" i="2"/>
  <c r="D22" i="2"/>
  <c r="E22" i="2"/>
  <c r="F22" i="2"/>
  <c r="H22" i="2"/>
  <c r="I22" i="2"/>
  <c r="J22" i="2"/>
  <c r="D23" i="2"/>
  <c r="E23" i="2"/>
  <c r="F23" i="2"/>
  <c r="H23" i="2"/>
  <c r="I23" i="2"/>
  <c r="J23" i="2"/>
  <c r="D24" i="2"/>
  <c r="E24" i="2"/>
  <c r="F24" i="2"/>
  <c r="H24" i="2"/>
  <c r="I24" i="2"/>
  <c r="J24" i="2"/>
</calcChain>
</file>

<file path=xl/sharedStrings.xml><?xml version="1.0" encoding="utf-8"?>
<sst xmlns="http://schemas.openxmlformats.org/spreadsheetml/2006/main" count="93" uniqueCount="51">
  <si>
    <t>Cutoff after Q2</t>
  </si>
  <si>
    <t>1 - Executive</t>
  </si>
  <si>
    <t>New Cost allocation for 2001</t>
  </si>
  <si>
    <t>EE</t>
  </si>
  <si>
    <t>EGM</t>
  </si>
  <si>
    <t>Total</t>
  </si>
  <si>
    <t>2 - Trading &amp; Origination</t>
  </si>
  <si>
    <t>Q1 - 01</t>
  </si>
  <si>
    <t>3 - Commercial Support</t>
  </si>
  <si>
    <t>Q2 - 01</t>
  </si>
  <si>
    <t>4 - Public Affairs</t>
  </si>
  <si>
    <t>Q3 - 01</t>
  </si>
  <si>
    <t>5 - IT</t>
  </si>
  <si>
    <t>Q4 - 01</t>
  </si>
  <si>
    <t>6 - Legal</t>
  </si>
  <si>
    <t>TOTAL G&amp;A</t>
  </si>
  <si>
    <t>7 - HR</t>
  </si>
  <si>
    <t>Annual Splitt</t>
  </si>
  <si>
    <t>8 - Admin &amp; Office</t>
  </si>
  <si>
    <t>Cost type by Cost Centre</t>
  </si>
  <si>
    <t>1 - EX</t>
  </si>
  <si>
    <t>2 - TO</t>
  </si>
  <si>
    <t>3 - CS</t>
  </si>
  <si>
    <t>4 - PA</t>
  </si>
  <si>
    <t>6 - LE</t>
  </si>
  <si>
    <t>8 - AO</t>
  </si>
  <si>
    <t>SALARIES &amp; WAGES (Expats &amp; Locals)</t>
  </si>
  <si>
    <t>TRAVEL &amp; ENTERTAINMENT</t>
  </si>
  <si>
    <t xml:space="preserve">OFFICE EXPENSES </t>
  </si>
  <si>
    <t>AUDIT &amp; LEGAL</t>
  </si>
  <si>
    <t>CONSULTANCY</t>
  </si>
  <si>
    <t>OCCUPANCY COSTS</t>
  </si>
  <si>
    <t>GENERAL &amp; ADMIN</t>
  </si>
  <si>
    <t>TELECOMMUNICATIONS</t>
  </si>
  <si>
    <t>ALLOCATIONS IN</t>
  </si>
  <si>
    <t>ALLOCATIONS OUT</t>
  </si>
  <si>
    <t>TAXES OTHER THAN INCOME</t>
  </si>
  <si>
    <t>DEPRECIATION</t>
  </si>
  <si>
    <t>Quarter by Cost Centre</t>
  </si>
  <si>
    <t>After Europe/EGM cutoff splitt</t>
  </si>
  <si>
    <t>1Q</t>
  </si>
  <si>
    <t>2Q</t>
  </si>
  <si>
    <t>3Q</t>
  </si>
  <si>
    <t>4Q</t>
  </si>
  <si>
    <t>Expense</t>
  </si>
  <si>
    <t>EBIT</t>
  </si>
  <si>
    <t>Split after 1Q</t>
  </si>
  <si>
    <t>Split after 2Q</t>
  </si>
  <si>
    <t>*Metal Margin = $5mil to EE, Electricity $ 5mil to EE, Capital Mkts $7.5mil to EGM</t>
  </si>
  <si>
    <t>Margin*</t>
  </si>
  <si>
    <t>Enron Japan 2001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</si>
</sst>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6"/>
      <color indexed="8"/>
      <name val="Arial"/>
      <family val="2"/>
    </font>
    <font>
      <b/>
      <sz val="10"/>
      <color indexed="41"/>
      <name val="Arial"/>
      <family val="2"/>
    </font>
    <font>
      <b/>
      <sz val="11"/>
      <color indexed="4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u val="singleAccounting"/>
      <sz val="1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 applyFill="1" applyAlignment="1">
      <alignment horizontal="right" vertical="center"/>
    </xf>
    <xf numFmtId="0" fontId="3" fillId="2" borderId="1" xfId="0" applyFont="1" applyFill="1" applyBorder="1"/>
    <xf numFmtId="0" fontId="0" fillId="2" borderId="2" xfId="0" applyFill="1" applyBorder="1"/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0" fillId="2" borderId="6" xfId="0" applyFill="1" applyBorder="1"/>
    <xf numFmtId="0" fontId="0" fillId="0" borderId="7" xfId="0" applyBorder="1"/>
    <xf numFmtId="38" fontId="0" fillId="0" borderId="1" xfId="0" applyNumberFormat="1" applyBorder="1"/>
    <xf numFmtId="38" fontId="0" fillId="0" borderId="8" xfId="0" applyNumberFormat="1" applyBorder="1"/>
    <xf numFmtId="38" fontId="5" fillId="0" borderId="7" xfId="0" applyNumberFormat="1" applyFont="1" applyBorder="1"/>
    <xf numFmtId="38" fontId="5" fillId="3" borderId="7" xfId="0" applyNumberFormat="1" applyFont="1" applyFill="1" applyBorder="1"/>
    <xf numFmtId="0" fontId="0" fillId="0" borderId="9" xfId="0" applyBorder="1"/>
    <xf numFmtId="38" fontId="0" fillId="0" borderId="5" xfId="0" applyNumberFormat="1" applyBorder="1"/>
    <xf numFmtId="38" fontId="0" fillId="0" borderId="0" xfId="0" applyNumberFormat="1" applyBorder="1"/>
    <xf numFmtId="38" fontId="5" fillId="0" borderId="9" xfId="0" applyNumberFormat="1" applyFont="1" applyBorder="1"/>
    <xf numFmtId="38" fontId="5" fillId="3" borderId="9" xfId="0" applyNumberFormat="1" applyFont="1" applyFill="1" applyBorder="1"/>
    <xf numFmtId="0" fontId="0" fillId="0" borderId="10" xfId="0" applyBorder="1"/>
    <xf numFmtId="38" fontId="0" fillId="0" borderId="4" xfId="0" applyNumberFormat="1" applyBorder="1"/>
    <xf numFmtId="38" fontId="0" fillId="0" borderId="11" xfId="0" applyNumberFormat="1" applyBorder="1"/>
    <xf numFmtId="0" fontId="6" fillId="3" borderId="12" xfId="0" applyFont="1" applyFill="1" applyBorder="1"/>
    <xf numFmtId="38" fontId="6" fillId="3" borderId="3" xfId="0" applyNumberFormat="1" applyFont="1" applyFill="1" applyBorder="1"/>
    <xf numFmtId="38" fontId="6" fillId="3" borderId="12" xfId="0" applyNumberFormat="1" applyFont="1" applyFill="1" applyBorder="1"/>
    <xf numFmtId="38" fontId="6" fillId="3" borderId="13" xfId="0" applyNumberFormat="1" applyFont="1" applyFill="1" applyBorder="1"/>
    <xf numFmtId="0" fontId="5" fillId="4" borderId="12" xfId="0" applyFont="1" applyFill="1" applyBorder="1"/>
    <xf numFmtId="9" fontId="5" fillId="4" borderId="12" xfId="2" applyFont="1" applyFill="1" applyBorder="1"/>
    <xf numFmtId="0" fontId="3" fillId="2" borderId="4" xfId="0" applyFont="1" applyFill="1" applyBorder="1"/>
    <xf numFmtId="0" fontId="0" fillId="2" borderId="14" xfId="0" applyFill="1" applyBorder="1"/>
    <xf numFmtId="0" fontId="4" fillId="2" borderId="3" xfId="0" applyFont="1" applyFill="1" applyBorder="1" applyAlignment="1">
      <alignment horizontal="center" vertical="center" wrapText="1"/>
    </xf>
    <xf numFmtId="0" fontId="7" fillId="0" borderId="7" xfId="0" quotePrefix="1" applyFont="1" applyBorder="1"/>
    <xf numFmtId="38" fontId="0" fillId="0" borderId="0" xfId="0" applyNumberFormat="1"/>
    <xf numFmtId="0" fontId="7" fillId="0" borderId="9" xfId="0" quotePrefix="1" applyFont="1" applyBorder="1"/>
    <xf numFmtId="0" fontId="7" fillId="0" borderId="9" xfId="0" applyFont="1" applyBorder="1"/>
    <xf numFmtId="0" fontId="7" fillId="0" borderId="10" xfId="0" applyFont="1" applyBorder="1"/>
    <xf numFmtId="38" fontId="5" fillId="0" borderId="10" xfId="0" applyNumberFormat="1" applyFont="1" applyBorder="1"/>
    <xf numFmtId="0" fontId="6" fillId="0" borderId="12" xfId="0" quotePrefix="1" applyFont="1" applyBorder="1"/>
    <xf numFmtId="38" fontId="5" fillId="0" borderId="12" xfId="0" applyNumberFormat="1" applyFont="1" applyBorder="1"/>
    <xf numFmtId="38" fontId="0" fillId="0" borderId="2" xfId="0" applyNumberFormat="1" applyBorder="1"/>
    <xf numFmtId="38" fontId="0" fillId="0" borderId="6" xfId="0" applyNumberFormat="1" applyBorder="1"/>
    <xf numFmtId="38" fontId="0" fillId="0" borderId="14" xfId="0" applyNumberFormat="1" applyBorder="1"/>
    <xf numFmtId="0" fontId="5" fillId="0" borderId="12" xfId="0" applyFont="1" applyBorder="1"/>
    <xf numFmtId="38" fontId="5" fillId="0" borderId="13" xfId="0" applyNumberFormat="1" applyFont="1" applyBorder="1"/>
    <xf numFmtId="9" fontId="0" fillId="0" borderId="0" xfId="0" applyNumberFormat="1" applyBorder="1"/>
    <xf numFmtId="9" fontId="0" fillId="0" borderId="6" xfId="0" applyNumberFormat="1" applyBorder="1"/>
    <xf numFmtId="9" fontId="0" fillId="0" borderId="11" xfId="0" applyNumberFormat="1" applyBorder="1"/>
    <xf numFmtId="9" fontId="0" fillId="0" borderId="14" xfId="0" applyNumberFormat="1" applyBorder="1"/>
    <xf numFmtId="165" fontId="0" fillId="0" borderId="0" xfId="1" applyNumberFormat="1" applyFont="1"/>
    <xf numFmtId="9" fontId="0" fillId="5" borderId="11" xfId="0" applyNumberFormat="1" applyFill="1" applyBorder="1"/>
    <xf numFmtId="9" fontId="0" fillId="5" borderId="0" xfId="0" applyNumberFormat="1" applyFill="1" applyBorder="1"/>
    <xf numFmtId="0" fontId="0" fillId="0" borderId="0" xfId="0" quotePrefix="1"/>
    <xf numFmtId="165" fontId="5" fillId="0" borderId="15" xfId="1" applyNumberFormat="1" applyFont="1" applyBorder="1"/>
    <xf numFmtId="165" fontId="0" fillId="0" borderId="16" xfId="1" applyNumberFormat="1" applyFont="1" applyBorder="1"/>
    <xf numFmtId="165" fontId="0" fillId="0" borderId="17" xfId="1" applyNumberFormat="1" applyFont="1" applyBorder="1"/>
    <xf numFmtId="165" fontId="0" fillId="0" borderId="18" xfId="1" applyNumberFormat="1" applyFont="1" applyBorder="1"/>
    <xf numFmtId="165" fontId="0" fillId="0" borderId="0" xfId="1" applyNumberFormat="1" applyFont="1" applyBorder="1"/>
    <xf numFmtId="165" fontId="0" fillId="0" borderId="19" xfId="1" applyNumberFormat="1" applyFont="1" applyBorder="1"/>
    <xf numFmtId="165" fontId="8" fillId="0" borderId="18" xfId="1" applyNumberFormat="1" applyFont="1" applyBorder="1" applyAlignment="1">
      <alignment horizontal="center"/>
    </xf>
    <xf numFmtId="165" fontId="8" fillId="0" borderId="0" xfId="1" applyNumberFormat="1" applyFont="1" applyBorder="1" applyAlignment="1">
      <alignment horizontal="center"/>
    </xf>
    <xf numFmtId="165" fontId="8" fillId="0" borderId="19" xfId="1" applyNumberFormat="1" applyFont="1" applyBorder="1" applyAlignment="1">
      <alignment horizontal="center"/>
    </xf>
    <xf numFmtId="165" fontId="8" fillId="0" borderId="18" xfId="1" applyNumberFormat="1" applyFont="1" applyBorder="1"/>
    <xf numFmtId="165" fontId="8" fillId="0" borderId="0" xfId="1" applyNumberFormat="1" applyFont="1" applyBorder="1"/>
    <xf numFmtId="165" fontId="8" fillId="0" borderId="19" xfId="1" applyNumberFormat="1" applyFont="1" applyBorder="1"/>
    <xf numFmtId="165" fontId="0" fillId="0" borderId="20" xfId="1" applyNumberFormat="1" applyFont="1" applyBorder="1"/>
    <xf numFmtId="165" fontId="0" fillId="0" borderId="21" xfId="1" applyNumberFormat="1" applyFont="1" applyBorder="1"/>
    <xf numFmtId="165" fontId="0" fillId="0" borderId="22" xfId="1" applyNumberFormat="1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9" fillId="0" borderId="0" xfId="0" applyFont="1"/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/>
    </xf>
    <xf numFmtId="165" fontId="5" fillId="0" borderId="18" xfId="1" applyNumberFormat="1" applyFont="1" applyBorder="1"/>
    <xf numFmtId="165" fontId="5" fillId="0" borderId="0" xfId="1" applyNumberFormat="1" applyFont="1" applyBorder="1"/>
    <xf numFmtId="165" fontId="5" fillId="0" borderId="19" xfId="1" applyNumberFormat="1" applyFont="1" applyBorder="1"/>
    <xf numFmtId="0" fontId="5" fillId="0" borderId="22" xfId="0" applyFont="1" applyBorder="1" applyAlignment="1">
      <alignment horizontal="left"/>
    </xf>
    <xf numFmtId="0" fontId="5" fillId="0" borderId="15" xfId="0" applyFont="1" applyBorder="1"/>
    <xf numFmtId="0" fontId="5" fillId="0" borderId="18" xfId="0" applyFont="1" applyBorder="1"/>
    <xf numFmtId="165" fontId="0" fillId="0" borderId="15" xfId="1" applyNumberFormat="1" applyFont="1" applyBorder="1"/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20" xfId="0" applyFont="1" applyBorder="1"/>
    <xf numFmtId="0" fontId="5" fillId="0" borderId="21" xfId="0" applyFont="1" applyBorder="1" applyAlignment="1">
      <alignment horizontal="left"/>
    </xf>
    <xf numFmtId="165" fontId="5" fillId="0" borderId="20" xfId="1" applyNumberFormat="1" applyFont="1" applyBorder="1"/>
    <xf numFmtId="165" fontId="5" fillId="0" borderId="21" xfId="1" applyNumberFormat="1" applyFont="1" applyBorder="1"/>
    <xf numFmtId="165" fontId="5" fillId="0" borderId="22" xfId="1" applyNumberFormat="1" applyFont="1" applyBorder="1"/>
    <xf numFmtId="0" fontId="0" fillId="0" borderId="16" xfId="0" applyBorder="1" applyAlignment="1">
      <alignment horizontal="left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3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mulcahy/Local%20Settings/Temporary%20Internet%20Files/OLK40/Enron%20Japan%20Budget%20Model%20NEW%20November%20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ss Margin"/>
      <sheetName val="Cost Summary"/>
      <sheetName val="Cost per CC"/>
      <sheetName val="HC-SW Summary"/>
      <sheetName val="BS-CF-Capital expenditure"/>
      <sheetName val="TB 11"/>
      <sheetName val="CC EJ"/>
      <sheetName val="CC1"/>
      <sheetName val="CC2"/>
      <sheetName val="CC3"/>
      <sheetName val="CC4"/>
      <sheetName val="CC5"/>
      <sheetName val="CC6"/>
      <sheetName val="CC7"/>
      <sheetName val="CC8"/>
      <sheetName val="S&amp;W Database"/>
      <sheetName val="Office Cost"/>
      <sheetName val="Weather CC"/>
      <sheetName val="FX CC"/>
      <sheetName val="EBS CC"/>
      <sheetName val="Metals CC"/>
      <sheetName val="Allocations OUT"/>
      <sheetName val="Allocations IN"/>
      <sheetName val="Graphs"/>
    </sheetNames>
    <sheetDataSet>
      <sheetData sheetId="0"/>
      <sheetData sheetId="1">
        <row r="13">
          <cell r="F13">
            <v>2107471.6981132077</v>
          </cell>
        </row>
        <row r="17">
          <cell r="F17">
            <v>-1969955.4888507719</v>
          </cell>
        </row>
        <row r="19">
          <cell r="F19">
            <v>801886.79245283024</v>
          </cell>
        </row>
      </sheetData>
      <sheetData sheetId="2"/>
      <sheetData sheetId="3"/>
      <sheetData sheetId="4"/>
      <sheetData sheetId="5"/>
      <sheetData sheetId="6">
        <row r="59">
          <cell r="E59">
            <v>47395.833333333328</v>
          </cell>
        </row>
        <row r="60">
          <cell r="E60">
            <v>100000</v>
          </cell>
        </row>
        <row r="61">
          <cell r="E61">
            <v>20000</v>
          </cell>
        </row>
        <row r="62">
          <cell r="E62">
            <v>17500</v>
          </cell>
        </row>
        <row r="81">
          <cell r="E81">
            <v>100000</v>
          </cell>
        </row>
        <row r="82">
          <cell r="E82">
            <v>50000</v>
          </cell>
        </row>
        <row r="83">
          <cell r="E83">
            <v>50000</v>
          </cell>
        </row>
        <row r="84">
          <cell r="E84">
            <v>50000</v>
          </cell>
        </row>
        <row r="85">
          <cell r="E85">
            <v>163636.36363636365</v>
          </cell>
        </row>
        <row r="86">
          <cell r="E86">
            <v>640000</v>
          </cell>
        </row>
        <row r="94">
          <cell r="E94">
            <v>50000</v>
          </cell>
        </row>
        <row r="95">
          <cell r="E95">
            <v>50000</v>
          </cell>
        </row>
        <row r="96">
          <cell r="E96">
            <v>1000000</v>
          </cell>
        </row>
      </sheetData>
      <sheetData sheetId="7">
        <row r="9">
          <cell r="E9">
            <v>799999.99999999988</v>
          </cell>
        </row>
        <row r="43">
          <cell r="E43">
            <v>53000</v>
          </cell>
        </row>
        <row r="53">
          <cell r="E53">
            <v>10000</v>
          </cell>
        </row>
        <row r="73">
          <cell r="E73">
            <v>17105.454545454548</v>
          </cell>
        </row>
      </sheetData>
      <sheetData sheetId="8">
        <row r="9">
          <cell r="E9">
            <v>4304056.7651515156</v>
          </cell>
        </row>
        <row r="43">
          <cell r="E43">
            <v>393999.99999999994</v>
          </cell>
        </row>
        <row r="53">
          <cell r="E53">
            <v>218333.33333333334</v>
          </cell>
        </row>
        <row r="73">
          <cell r="E73">
            <v>373469.09090909094</v>
          </cell>
        </row>
      </sheetData>
      <sheetData sheetId="9">
        <row r="9">
          <cell r="E9">
            <v>785062.609375</v>
          </cell>
        </row>
        <row r="43">
          <cell r="E43">
            <v>51750</v>
          </cell>
        </row>
        <row r="53">
          <cell r="E53">
            <v>65000</v>
          </cell>
        </row>
        <row r="73">
          <cell r="E73">
            <v>111185.45454545456</v>
          </cell>
        </row>
      </sheetData>
      <sheetData sheetId="10">
        <row r="9">
          <cell r="E9">
            <v>1381098.8409090906</v>
          </cell>
        </row>
        <row r="43">
          <cell r="E43">
            <v>70500</v>
          </cell>
        </row>
        <row r="53">
          <cell r="E53">
            <v>80000</v>
          </cell>
        </row>
        <row r="73">
          <cell r="E73">
            <v>136843.63636363638</v>
          </cell>
        </row>
      </sheetData>
      <sheetData sheetId="11">
        <row r="9">
          <cell r="E9">
            <v>1265523.2651515149</v>
          </cell>
        </row>
        <row r="43">
          <cell r="E43">
            <v>88541.666666666657</v>
          </cell>
        </row>
        <row r="53">
          <cell r="E53">
            <v>75833.333333333328</v>
          </cell>
        </row>
        <row r="73">
          <cell r="E73">
            <v>129716.36363636365</v>
          </cell>
        </row>
      </sheetData>
      <sheetData sheetId="12">
        <row r="9">
          <cell r="E9">
            <v>316620.36363636365</v>
          </cell>
        </row>
        <row r="43">
          <cell r="E43">
            <v>22500</v>
          </cell>
        </row>
        <row r="53">
          <cell r="E53">
            <v>20000</v>
          </cell>
        </row>
        <row r="73">
          <cell r="E73">
            <v>34210.909090909096</v>
          </cell>
        </row>
      </sheetData>
      <sheetData sheetId="13">
        <row r="9">
          <cell r="E9">
            <v>148331.72727272724</v>
          </cell>
        </row>
        <row r="43">
          <cell r="E43">
            <v>1000</v>
          </cell>
        </row>
        <row r="53">
          <cell r="E53">
            <v>10000</v>
          </cell>
        </row>
        <row r="73">
          <cell r="E73">
            <v>17105.454545454548</v>
          </cell>
        </row>
      </sheetData>
      <sheetData sheetId="14">
        <row r="9">
          <cell r="E9">
            <v>136069.31818181815</v>
          </cell>
        </row>
        <row r="43">
          <cell r="E43">
            <v>2500</v>
          </cell>
        </row>
        <row r="53">
          <cell r="E53">
            <v>25000</v>
          </cell>
        </row>
        <row r="73">
          <cell r="E73">
            <v>42763.636363636368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>
        <row r="5">
          <cell r="C5">
            <v>145523.3267257463</v>
          </cell>
        </row>
        <row r="6">
          <cell r="C6">
            <v>423158.32504990633</v>
          </cell>
        </row>
        <row r="7">
          <cell r="C7">
            <v>135960.27094216418</v>
          </cell>
        </row>
        <row r="8">
          <cell r="C8">
            <v>28396.112313432819</v>
          </cell>
        </row>
        <row r="9">
          <cell r="C9">
            <v>37702.603660028544</v>
          </cell>
        </row>
        <row r="10">
          <cell r="C10">
            <v>81449.389465174114</v>
          </cell>
        </row>
        <row r="11">
          <cell r="C11">
            <v>55948.301324626853</v>
          </cell>
        </row>
        <row r="12">
          <cell r="C12">
            <v>63570.776119402974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workbookViewId="0">
      <selection activeCell="I10" sqref="I10"/>
    </sheetView>
  </sheetViews>
  <sheetFormatPr defaultRowHeight="13.2" x14ac:dyDescent="0.25"/>
  <cols>
    <col min="2" max="2" width="7.44140625" customWidth="1"/>
    <col min="3" max="3" width="3.44140625" customWidth="1"/>
    <col min="4" max="5" width="12.88671875" hidden="1" customWidth="1"/>
    <col min="6" max="6" width="14" hidden="1" customWidth="1"/>
    <col min="7" max="7" width="2.88671875" hidden="1" customWidth="1"/>
    <col min="8" max="8" width="13.109375" bestFit="1" customWidth="1"/>
    <col min="9" max="9" width="13" customWidth="1"/>
    <col min="10" max="10" width="11.88671875" bestFit="1" customWidth="1"/>
  </cols>
  <sheetData>
    <row r="1" spans="1:10" ht="17.399999999999999" x14ac:dyDescent="0.3">
      <c r="A1" s="75" t="s">
        <v>50</v>
      </c>
    </row>
    <row r="2" spans="1:10" ht="18" thickBot="1" x14ac:dyDescent="0.35">
      <c r="A2" s="75"/>
    </row>
    <row r="3" spans="1:10" x14ac:dyDescent="0.25">
      <c r="D3" s="52" t="s">
        <v>46</v>
      </c>
      <c r="E3" s="53"/>
      <c r="F3" s="54"/>
      <c r="G3" s="48"/>
      <c r="H3" s="52" t="s">
        <v>47</v>
      </c>
      <c r="I3" s="67"/>
      <c r="J3" s="68"/>
    </row>
    <row r="4" spans="1:10" x14ac:dyDescent="0.25">
      <c r="D4" s="55"/>
      <c r="E4" s="56"/>
      <c r="F4" s="57"/>
      <c r="G4" s="48"/>
      <c r="H4" s="69"/>
      <c r="I4" s="70"/>
      <c r="J4" s="71"/>
    </row>
    <row r="5" spans="1:10" ht="15.6" thickBot="1" x14ac:dyDescent="0.45">
      <c r="D5" s="58" t="s">
        <v>4</v>
      </c>
      <c r="E5" s="59" t="s">
        <v>3</v>
      </c>
      <c r="F5" s="60" t="s">
        <v>5</v>
      </c>
      <c r="G5" s="48"/>
      <c r="H5" s="58" t="s">
        <v>4</v>
      </c>
      <c r="I5" s="59" t="s">
        <v>3</v>
      </c>
      <c r="J5" s="60" t="s">
        <v>5</v>
      </c>
    </row>
    <row r="6" spans="1:10" x14ac:dyDescent="0.25">
      <c r="A6" s="82" t="s">
        <v>49</v>
      </c>
      <c r="B6" s="76" t="s">
        <v>40</v>
      </c>
      <c r="C6" s="92"/>
      <c r="D6" s="84">
        <v>0</v>
      </c>
      <c r="E6" s="53">
        <v>0</v>
      </c>
      <c r="F6" s="54">
        <f>SUM(D6:E6)</f>
        <v>0</v>
      </c>
      <c r="G6" s="53"/>
      <c r="H6" s="84">
        <v>0</v>
      </c>
      <c r="I6" s="53">
        <v>0</v>
      </c>
      <c r="J6" s="54">
        <f>SUM(H6:I6)</f>
        <v>0</v>
      </c>
    </row>
    <row r="7" spans="1:10" x14ac:dyDescent="0.25">
      <c r="A7" s="83"/>
      <c r="B7" s="77" t="s">
        <v>41</v>
      </c>
      <c r="C7" s="85"/>
      <c r="D7" s="55">
        <v>0</v>
      </c>
      <c r="E7" s="56">
        <v>1000000</v>
      </c>
      <c r="F7" s="57">
        <f>SUM(D7:E7)</f>
        <v>1000000</v>
      </c>
      <c r="G7" s="56"/>
      <c r="H7" s="55">
        <v>0</v>
      </c>
      <c r="I7" s="56">
        <v>1000000</v>
      </c>
      <c r="J7" s="57">
        <f>SUM(H7:I7)</f>
        <v>1000000</v>
      </c>
    </row>
    <row r="8" spans="1:10" x14ac:dyDescent="0.25">
      <c r="A8" s="83"/>
      <c r="B8" s="77" t="s">
        <v>42</v>
      </c>
      <c r="C8" s="85"/>
      <c r="D8" s="55">
        <v>3750000</v>
      </c>
      <c r="E8" s="56">
        <v>4500000</v>
      </c>
      <c r="F8" s="57">
        <f>SUM(D8:E8)</f>
        <v>8250000</v>
      </c>
      <c r="G8" s="56"/>
      <c r="H8" s="55">
        <v>3750000</v>
      </c>
      <c r="I8" s="56">
        <v>4500000</v>
      </c>
      <c r="J8" s="57">
        <f>SUM(H8:I8)</f>
        <v>8250000</v>
      </c>
    </row>
    <row r="9" spans="1:10" ht="15" x14ac:dyDescent="0.4">
      <c r="A9" s="83"/>
      <c r="B9" s="77" t="s">
        <v>43</v>
      </c>
      <c r="C9" s="85"/>
      <c r="D9" s="61">
        <v>3750000</v>
      </c>
      <c r="E9" s="62">
        <v>4500000</v>
      </c>
      <c r="F9" s="63">
        <f>SUM(D9:E9)</f>
        <v>8250000</v>
      </c>
      <c r="G9" s="56"/>
      <c r="H9" s="61">
        <v>3750000</v>
      </c>
      <c r="I9" s="62">
        <v>4500000</v>
      </c>
      <c r="J9" s="63">
        <f>SUM(H9:I9)</f>
        <v>8250000</v>
      </c>
    </row>
    <row r="10" spans="1:10" ht="13.8" thickBot="1" x14ac:dyDescent="0.3">
      <c r="A10" s="87"/>
      <c r="B10" s="81">
        <v>2001</v>
      </c>
      <c r="C10" s="88"/>
      <c r="D10" s="89">
        <f>SUM(D6:D9)</f>
        <v>7500000</v>
      </c>
      <c r="E10" s="90">
        <f>SUM(E6:E9)</f>
        <v>10000000</v>
      </c>
      <c r="F10" s="91">
        <f>SUM(D10:E10)</f>
        <v>17500000</v>
      </c>
      <c r="G10" s="90"/>
      <c r="H10" s="89">
        <f>SUM(H6:H9)</f>
        <v>7500000</v>
      </c>
      <c r="I10" s="90">
        <f>SUM(I6:I9)</f>
        <v>10000000</v>
      </c>
      <c r="J10" s="91">
        <f>SUM(H10:I10)</f>
        <v>17500000</v>
      </c>
    </row>
    <row r="11" spans="1:10" ht="13.8" thickBot="1" x14ac:dyDescent="0.3">
      <c r="A11" s="83"/>
      <c r="B11" s="71"/>
      <c r="D11" s="55"/>
      <c r="E11" s="56"/>
      <c r="F11" s="57"/>
      <c r="G11" s="48"/>
      <c r="H11" s="55"/>
      <c r="I11" s="56"/>
      <c r="J11" s="57"/>
    </row>
    <row r="12" spans="1:10" x14ac:dyDescent="0.25">
      <c r="A12" s="82"/>
      <c r="B12" s="68"/>
      <c r="C12" s="67"/>
      <c r="D12" s="84"/>
      <c r="E12" s="53"/>
      <c r="F12" s="54"/>
      <c r="G12" s="53"/>
      <c r="H12" s="84"/>
      <c r="I12" s="53"/>
      <c r="J12" s="54"/>
    </row>
    <row r="13" spans="1:10" x14ac:dyDescent="0.25">
      <c r="A13" s="83" t="s">
        <v>44</v>
      </c>
      <c r="B13" s="77" t="s">
        <v>40</v>
      </c>
      <c r="C13" s="85"/>
      <c r="D13" s="55">
        <f>+'Exp Detail'!C5</f>
        <v>0</v>
      </c>
      <c r="E13" s="56">
        <f>+'Exp Detail'!B5</f>
        <v>0</v>
      </c>
      <c r="F13" s="57">
        <f>SUM(D13:E13)</f>
        <v>0</v>
      </c>
      <c r="G13" s="56"/>
      <c r="H13" s="55">
        <f>+'Exp Detail'!F5</f>
        <v>0</v>
      </c>
      <c r="I13" s="56">
        <f>+'Exp Detail'!E5</f>
        <v>3859191.3818242019</v>
      </c>
      <c r="J13" s="57">
        <f>SUM(H13:I13)</f>
        <v>3859191.3818242019</v>
      </c>
    </row>
    <row r="14" spans="1:10" x14ac:dyDescent="0.25">
      <c r="A14" s="83"/>
      <c r="B14" s="77" t="s">
        <v>41</v>
      </c>
      <c r="C14" s="85"/>
      <c r="D14" s="55">
        <f>+'Exp Detail'!C6</f>
        <v>0</v>
      </c>
      <c r="E14" s="56">
        <f>+'Exp Detail'!B6</f>
        <v>0</v>
      </c>
      <c r="F14" s="57">
        <f>SUM(D14:E14)</f>
        <v>0</v>
      </c>
      <c r="G14" s="56"/>
      <c r="H14" s="55">
        <f>+'Exp Detail'!F6</f>
        <v>0</v>
      </c>
      <c r="I14" s="56">
        <f>+'Exp Detail'!E6</f>
        <v>3859191.3818242019</v>
      </c>
      <c r="J14" s="57">
        <f>SUM(H14:I14)</f>
        <v>3859191.3818242019</v>
      </c>
    </row>
    <row r="15" spans="1:10" x14ac:dyDescent="0.25">
      <c r="A15" s="83"/>
      <c r="B15" s="77" t="s">
        <v>42</v>
      </c>
      <c r="C15" s="85"/>
      <c r="D15" s="55">
        <f>+'Exp Detail'!C7</f>
        <v>0</v>
      </c>
      <c r="E15" s="56">
        <f>+'Exp Detail'!B7</f>
        <v>0</v>
      </c>
      <c r="F15" s="57">
        <f>SUM(D15:E15)</f>
        <v>0</v>
      </c>
      <c r="G15" s="56"/>
      <c r="H15" s="55">
        <f>+'Exp Detail'!F7</f>
        <v>3366377.214677515</v>
      </c>
      <c r="I15" s="56">
        <f>+'Exp Detail'!E7</f>
        <v>492814.16714668681</v>
      </c>
      <c r="J15" s="57">
        <f>SUM(H15:I15)</f>
        <v>3859191.3818242019</v>
      </c>
    </row>
    <row r="16" spans="1:10" ht="15" x14ac:dyDescent="0.4">
      <c r="A16" s="83"/>
      <c r="B16" s="77" t="s">
        <v>43</v>
      </c>
      <c r="C16" s="85"/>
      <c r="D16" s="61">
        <f>+'Exp Detail'!C8</f>
        <v>0</v>
      </c>
      <c r="E16" s="62">
        <f>+'Exp Detail'!B8</f>
        <v>0</v>
      </c>
      <c r="F16" s="63">
        <f>SUM(D16:E16)</f>
        <v>0</v>
      </c>
      <c r="G16" s="56"/>
      <c r="H16" s="61">
        <f>+'Exp Detail'!F8</f>
        <v>3366377.214677515</v>
      </c>
      <c r="I16" s="62">
        <f>+'Exp Detail'!E8</f>
        <v>492814.16714668681</v>
      </c>
      <c r="J16" s="63">
        <f>SUM(H16:I16)</f>
        <v>3859191.3818242019</v>
      </c>
    </row>
    <row r="17" spans="1:10" ht="13.8" thickBot="1" x14ac:dyDescent="0.3">
      <c r="A17" s="87"/>
      <c r="B17" s="81">
        <v>2001</v>
      </c>
      <c r="C17" s="88"/>
      <c r="D17" s="89">
        <f>SUM(D13:D16)</f>
        <v>0</v>
      </c>
      <c r="E17" s="90">
        <f>SUM(E13:E16)</f>
        <v>0</v>
      </c>
      <c r="F17" s="91">
        <f>SUM(D17:E17)</f>
        <v>0</v>
      </c>
      <c r="G17" s="90"/>
      <c r="H17" s="89">
        <f>SUM(H13:H16)</f>
        <v>6732754.4293550299</v>
      </c>
      <c r="I17" s="90">
        <f>SUM(I13:I16)</f>
        <v>8704011.0979417767</v>
      </c>
      <c r="J17" s="91">
        <f>SUM(H17:I17)</f>
        <v>15436765.527296808</v>
      </c>
    </row>
    <row r="18" spans="1:10" ht="13.8" thickBot="1" x14ac:dyDescent="0.3">
      <c r="A18" s="83"/>
      <c r="B18" s="71"/>
      <c r="D18" s="55"/>
      <c r="E18" s="56"/>
      <c r="F18" s="57"/>
      <c r="G18" s="48"/>
      <c r="H18" s="55"/>
      <c r="I18" s="56"/>
      <c r="J18" s="57"/>
    </row>
    <row r="19" spans="1:10" x14ac:dyDescent="0.25">
      <c r="A19" s="82"/>
      <c r="B19" s="68"/>
      <c r="C19" s="67"/>
      <c r="D19" s="84"/>
      <c r="E19" s="53"/>
      <c r="F19" s="54"/>
      <c r="G19" s="53"/>
      <c r="H19" s="84"/>
      <c r="I19" s="53"/>
      <c r="J19" s="54"/>
    </row>
    <row r="20" spans="1:10" x14ac:dyDescent="0.25">
      <c r="A20" s="83" t="s">
        <v>45</v>
      </c>
      <c r="B20" s="77" t="s">
        <v>40</v>
      </c>
      <c r="C20" s="85"/>
      <c r="D20" s="55">
        <f t="shared" ref="D20:F22" si="0">+D6-D13</f>
        <v>0</v>
      </c>
      <c r="E20" s="56">
        <f t="shared" si="0"/>
        <v>0</v>
      </c>
      <c r="F20" s="57">
        <f t="shared" si="0"/>
        <v>0</v>
      </c>
      <c r="G20" s="56"/>
      <c r="H20" s="55">
        <f t="shared" ref="H20:J24" si="1">+H6-H13</f>
        <v>0</v>
      </c>
      <c r="I20" s="56">
        <f t="shared" si="1"/>
        <v>-3859191.3818242019</v>
      </c>
      <c r="J20" s="57">
        <f t="shared" si="1"/>
        <v>-3859191.3818242019</v>
      </c>
    </row>
    <row r="21" spans="1:10" x14ac:dyDescent="0.25">
      <c r="A21" s="69"/>
      <c r="B21" s="77" t="s">
        <v>41</v>
      </c>
      <c r="C21" s="85"/>
      <c r="D21" s="55">
        <f t="shared" si="0"/>
        <v>0</v>
      </c>
      <c r="E21" s="56">
        <f t="shared" si="0"/>
        <v>1000000</v>
      </c>
      <c r="F21" s="57">
        <f t="shared" si="0"/>
        <v>1000000</v>
      </c>
      <c r="G21" s="56"/>
      <c r="H21" s="55">
        <f t="shared" si="1"/>
        <v>0</v>
      </c>
      <c r="I21" s="56">
        <f t="shared" si="1"/>
        <v>-2859191.3818242019</v>
      </c>
      <c r="J21" s="57">
        <f t="shared" si="1"/>
        <v>-2859191.3818242019</v>
      </c>
    </row>
    <row r="22" spans="1:10" x14ac:dyDescent="0.25">
      <c r="A22" s="69"/>
      <c r="B22" s="77" t="s">
        <v>42</v>
      </c>
      <c r="C22" s="85"/>
      <c r="D22" s="55">
        <f t="shared" si="0"/>
        <v>3750000</v>
      </c>
      <c r="E22" s="56">
        <f t="shared" si="0"/>
        <v>4500000</v>
      </c>
      <c r="F22" s="57">
        <f t="shared" si="0"/>
        <v>8250000</v>
      </c>
      <c r="G22" s="56"/>
      <c r="H22" s="55">
        <f t="shared" si="1"/>
        <v>383622.78532248503</v>
      </c>
      <c r="I22" s="56">
        <f t="shared" si="1"/>
        <v>4007185.8328533131</v>
      </c>
      <c r="J22" s="57">
        <f t="shared" si="1"/>
        <v>4390808.6181757981</v>
      </c>
    </row>
    <row r="23" spans="1:10" ht="15" x14ac:dyDescent="0.4">
      <c r="A23" s="69"/>
      <c r="B23" s="77" t="s">
        <v>43</v>
      </c>
      <c r="C23" s="85"/>
      <c r="D23" s="61">
        <f t="shared" ref="D23:F24" si="2">+D9-D16</f>
        <v>3750000</v>
      </c>
      <c r="E23" s="62">
        <f t="shared" si="2"/>
        <v>4500000</v>
      </c>
      <c r="F23" s="63">
        <f t="shared" si="2"/>
        <v>8250000</v>
      </c>
      <c r="G23" s="56"/>
      <c r="H23" s="61">
        <f t="shared" si="1"/>
        <v>383622.78532248503</v>
      </c>
      <c r="I23" s="62">
        <f t="shared" si="1"/>
        <v>4007185.8328533131</v>
      </c>
      <c r="J23" s="63">
        <f t="shared" si="1"/>
        <v>4390808.6181757981</v>
      </c>
    </row>
    <row r="24" spans="1:10" ht="13.8" thickBot="1" x14ac:dyDescent="0.3">
      <c r="A24" s="72"/>
      <c r="B24" s="81">
        <v>2001</v>
      </c>
      <c r="C24" s="86"/>
      <c r="D24" s="78">
        <f t="shared" si="2"/>
        <v>7500000</v>
      </c>
      <c r="E24" s="79">
        <f t="shared" si="2"/>
        <v>10000000</v>
      </c>
      <c r="F24" s="80">
        <f t="shared" si="2"/>
        <v>17500000</v>
      </c>
      <c r="G24" s="79"/>
      <c r="H24" s="78">
        <f t="shared" si="1"/>
        <v>767245.57064497005</v>
      </c>
      <c r="I24" s="79">
        <f t="shared" si="1"/>
        <v>1295988.9020582233</v>
      </c>
      <c r="J24" s="80">
        <f t="shared" si="1"/>
        <v>2063234.4727031924</v>
      </c>
    </row>
    <row r="25" spans="1:10" ht="13.8" thickBot="1" x14ac:dyDescent="0.3">
      <c r="A25" s="72"/>
      <c r="B25" s="73"/>
      <c r="C25" s="73"/>
      <c r="D25" s="64"/>
      <c r="E25" s="65"/>
      <c r="F25" s="66"/>
      <c r="G25" s="65"/>
      <c r="H25" s="72"/>
      <c r="I25" s="73"/>
      <c r="J25" s="74"/>
    </row>
    <row r="26" spans="1:10" x14ac:dyDescent="0.25">
      <c r="D26" s="48"/>
      <c r="E26" s="48"/>
      <c r="F26" s="48"/>
      <c r="G26" s="48"/>
    </row>
    <row r="27" spans="1:10" x14ac:dyDescent="0.25">
      <c r="A27" s="51" t="s">
        <v>48</v>
      </c>
      <c r="D27" s="48"/>
      <c r="E27" s="48"/>
      <c r="F27" s="48"/>
      <c r="G27" s="48"/>
    </row>
    <row r="28" spans="1:10" x14ac:dyDescent="0.25">
      <c r="D28" s="48"/>
      <c r="E28" s="48"/>
      <c r="F28" s="48"/>
      <c r="G28" s="48"/>
    </row>
    <row r="29" spans="1:10" x14ac:dyDescent="0.25">
      <c r="D29" s="48"/>
      <c r="E29" s="48"/>
      <c r="F29" s="48"/>
      <c r="G29" s="48"/>
    </row>
    <row r="30" spans="1:10" x14ac:dyDescent="0.25">
      <c r="D30" s="48"/>
      <c r="E30" s="48"/>
      <c r="F30" s="48"/>
      <c r="G30" s="48"/>
    </row>
    <row r="31" spans="1:10" x14ac:dyDescent="0.25">
      <c r="D31" s="48"/>
      <c r="E31" s="48"/>
      <c r="F31" s="48"/>
      <c r="G31" s="48"/>
    </row>
    <row r="32" spans="1:10" x14ac:dyDescent="0.25">
      <c r="D32" s="48"/>
      <c r="E32" s="48"/>
      <c r="F32" s="48"/>
      <c r="G32" s="48"/>
    </row>
    <row r="33" spans="4:7" x14ac:dyDescent="0.25">
      <c r="D33" s="48"/>
      <c r="E33" s="48"/>
      <c r="F33" s="48"/>
      <c r="G33" s="48"/>
    </row>
    <row r="34" spans="4:7" x14ac:dyDescent="0.25">
      <c r="D34" s="48"/>
      <c r="E34" s="48"/>
      <c r="F34" s="48"/>
      <c r="G34" s="48"/>
    </row>
    <row r="35" spans="4:7" x14ac:dyDescent="0.25">
      <c r="D35" s="48"/>
      <c r="E35" s="48"/>
      <c r="F35" s="48"/>
      <c r="G35" s="48"/>
    </row>
    <row r="36" spans="4:7" x14ac:dyDescent="0.25">
      <c r="D36" s="48"/>
      <c r="E36" s="48"/>
      <c r="F36" s="48"/>
      <c r="G36" s="48"/>
    </row>
    <row r="37" spans="4:7" x14ac:dyDescent="0.25">
      <c r="D37" s="48"/>
      <c r="E37" s="48"/>
      <c r="F37" s="48"/>
      <c r="G37" s="48"/>
    </row>
    <row r="38" spans="4:7" x14ac:dyDescent="0.25">
      <c r="D38" s="48"/>
      <c r="E38" s="48"/>
      <c r="F38" s="48"/>
      <c r="G38" s="48"/>
    </row>
    <row r="39" spans="4:7" x14ac:dyDescent="0.25">
      <c r="D39" s="48"/>
      <c r="E39" s="48"/>
      <c r="F39" s="48"/>
      <c r="G39" s="48"/>
    </row>
    <row r="40" spans="4:7" x14ac:dyDescent="0.25">
      <c r="D40" s="48"/>
      <c r="E40" s="48"/>
      <c r="F40" s="48"/>
      <c r="G40" s="48"/>
    </row>
    <row r="41" spans="4:7" x14ac:dyDescent="0.25">
      <c r="D41" s="48"/>
      <c r="E41" s="48"/>
      <c r="F41" s="48"/>
      <c r="G41" s="48"/>
    </row>
    <row r="42" spans="4:7" x14ac:dyDescent="0.25">
      <c r="D42" s="48"/>
      <c r="E42" s="48"/>
      <c r="F42" s="48"/>
      <c r="G42" s="48"/>
    </row>
    <row r="43" spans="4:7" x14ac:dyDescent="0.25">
      <c r="D43" s="48"/>
      <c r="E43" s="48"/>
      <c r="F43" s="48"/>
      <c r="G43" s="48"/>
    </row>
    <row r="44" spans="4:7" x14ac:dyDescent="0.25">
      <c r="D44" s="48"/>
      <c r="E44" s="48"/>
      <c r="F44" s="48"/>
      <c r="G44" s="48"/>
    </row>
    <row r="45" spans="4:7" x14ac:dyDescent="0.25">
      <c r="D45" s="48"/>
      <c r="E45" s="48"/>
      <c r="F45" s="48"/>
      <c r="G45" s="48"/>
    </row>
    <row r="46" spans="4:7" x14ac:dyDescent="0.25">
      <c r="D46" s="48"/>
      <c r="E46" s="48"/>
      <c r="F46" s="48"/>
      <c r="G46" s="48"/>
    </row>
    <row r="47" spans="4:7" x14ac:dyDescent="0.25">
      <c r="D47" s="48"/>
      <c r="E47" s="48"/>
      <c r="F47" s="48"/>
      <c r="G47" s="48"/>
    </row>
    <row r="48" spans="4:7" x14ac:dyDescent="0.25">
      <c r="D48" s="48"/>
      <c r="E48" s="48"/>
      <c r="F48" s="48"/>
      <c r="G48" s="48"/>
    </row>
    <row r="49" spans="4:7" x14ac:dyDescent="0.25">
      <c r="D49" s="48"/>
      <c r="E49" s="48"/>
      <c r="F49" s="48"/>
      <c r="G49" s="48"/>
    </row>
    <row r="50" spans="4:7" x14ac:dyDescent="0.25">
      <c r="D50" s="48"/>
      <c r="E50" s="48"/>
      <c r="F50" s="48"/>
      <c r="G50" s="48"/>
    </row>
    <row r="51" spans="4:7" x14ac:dyDescent="0.25">
      <c r="D51" s="48"/>
      <c r="E51" s="48"/>
      <c r="F51" s="48"/>
      <c r="G51" s="48"/>
    </row>
    <row r="52" spans="4:7" x14ac:dyDescent="0.25">
      <c r="D52" s="48"/>
      <c r="E52" s="48"/>
      <c r="F52" s="48"/>
      <c r="G52" s="48"/>
    </row>
    <row r="53" spans="4:7" x14ac:dyDescent="0.25">
      <c r="D53" s="48"/>
      <c r="E53" s="48"/>
      <c r="F53" s="48"/>
      <c r="G53" s="48"/>
    </row>
    <row r="54" spans="4:7" x14ac:dyDescent="0.25">
      <c r="D54" s="48"/>
      <c r="E54" s="48"/>
      <c r="F54" s="48"/>
      <c r="G54" s="48"/>
    </row>
    <row r="55" spans="4:7" x14ac:dyDescent="0.25">
      <c r="D55" s="48"/>
      <c r="E55" s="48"/>
      <c r="F55" s="48"/>
      <c r="G55" s="48"/>
    </row>
    <row r="56" spans="4:7" x14ac:dyDescent="0.25">
      <c r="D56" s="48"/>
      <c r="E56" s="48"/>
      <c r="F56" s="48"/>
      <c r="G56" s="48"/>
    </row>
    <row r="57" spans="4:7" x14ac:dyDescent="0.25">
      <c r="D57" s="48"/>
      <c r="E57" s="48"/>
      <c r="F57" s="48"/>
      <c r="G57" s="48"/>
    </row>
    <row r="58" spans="4:7" x14ac:dyDescent="0.25">
      <c r="D58" s="48"/>
      <c r="E58" s="48"/>
      <c r="F58" s="48"/>
      <c r="G58" s="48"/>
    </row>
    <row r="59" spans="4:7" x14ac:dyDescent="0.25">
      <c r="D59" s="48"/>
      <c r="E59" s="48"/>
      <c r="F59" s="48"/>
      <c r="G59" s="48"/>
    </row>
    <row r="60" spans="4:7" x14ac:dyDescent="0.25">
      <c r="D60" s="48"/>
      <c r="E60" s="48"/>
      <c r="F60" s="48"/>
      <c r="G60" s="48"/>
    </row>
    <row r="61" spans="4:7" x14ac:dyDescent="0.25">
      <c r="D61" s="48"/>
      <c r="E61" s="48"/>
      <c r="F61" s="48"/>
      <c r="G61" s="48"/>
    </row>
    <row r="62" spans="4:7" x14ac:dyDescent="0.25">
      <c r="D62" s="48"/>
      <c r="E62" s="48"/>
      <c r="F62" s="48"/>
      <c r="G62" s="48"/>
    </row>
    <row r="63" spans="4:7" x14ac:dyDescent="0.25">
      <c r="D63" s="48"/>
      <c r="E63" s="48"/>
      <c r="F63" s="48"/>
      <c r="G63" s="48"/>
    </row>
    <row r="64" spans="4:7" x14ac:dyDescent="0.25">
      <c r="D64" s="48"/>
      <c r="E64" s="48"/>
      <c r="F64" s="48"/>
      <c r="G64" s="48"/>
    </row>
    <row r="65" spans="4:7" x14ac:dyDescent="0.25">
      <c r="D65" s="48"/>
      <c r="E65" s="48"/>
      <c r="F65" s="48"/>
      <c r="G65" s="48"/>
    </row>
    <row r="66" spans="4:7" x14ac:dyDescent="0.25">
      <c r="D66" s="48"/>
      <c r="E66" s="48"/>
      <c r="F66" s="48"/>
      <c r="G66" s="48"/>
    </row>
    <row r="67" spans="4:7" x14ac:dyDescent="0.25">
      <c r="D67" s="48"/>
      <c r="E67" s="48"/>
      <c r="F67" s="48"/>
      <c r="G67" s="48"/>
    </row>
    <row r="68" spans="4:7" x14ac:dyDescent="0.25">
      <c r="D68" s="48"/>
      <c r="E68" s="48"/>
      <c r="F68" s="48"/>
      <c r="G68" s="48"/>
    </row>
    <row r="69" spans="4:7" x14ac:dyDescent="0.25">
      <c r="D69" s="48"/>
      <c r="E69" s="48"/>
      <c r="F69" s="48"/>
      <c r="G69" s="4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9"/>
  <sheetViews>
    <sheetView zoomScale="80" workbookViewId="0">
      <selection activeCell="C4" sqref="C4"/>
    </sheetView>
  </sheetViews>
  <sheetFormatPr defaultRowHeight="13.2" x14ac:dyDescent="0.25"/>
  <cols>
    <col min="1" max="1" width="35.33203125" customWidth="1"/>
    <col min="2" max="10" width="11.44140625" customWidth="1"/>
  </cols>
  <sheetData>
    <row r="2" spans="1:10" ht="21" x14ac:dyDescent="0.25">
      <c r="A2" s="1"/>
    </row>
    <row r="3" spans="1:10" x14ac:dyDescent="0.25">
      <c r="E3" s="93" t="s">
        <v>0</v>
      </c>
      <c r="F3" s="94"/>
      <c r="G3" s="95"/>
      <c r="I3" s="2" t="s">
        <v>1</v>
      </c>
      <c r="J3" s="3"/>
    </row>
    <row r="4" spans="1:10" ht="13.8" x14ac:dyDescent="0.25">
      <c r="A4" s="4" t="s">
        <v>2</v>
      </c>
      <c r="E4" s="5" t="s">
        <v>3</v>
      </c>
      <c r="F4" s="5" t="s">
        <v>4</v>
      </c>
      <c r="G4" s="6" t="s">
        <v>5</v>
      </c>
      <c r="I4" s="7" t="s">
        <v>6</v>
      </c>
      <c r="J4" s="8"/>
    </row>
    <row r="5" spans="1:10" x14ac:dyDescent="0.25">
      <c r="A5" s="9" t="s">
        <v>7</v>
      </c>
      <c r="E5" s="11">
        <f>J30</f>
        <v>3859191.3818242019</v>
      </c>
      <c r="F5" s="11">
        <v>0</v>
      </c>
      <c r="G5" s="13">
        <f>SUM(E5:F5)</f>
        <v>3859191.3818242019</v>
      </c>
      <c r="I5" s="7" t="s">
        <v>8</v>
      </c>
      <c r="J5" s="8"/>
    </row>
    <row r="6" spans="1:10" x14ac:dyDescent="0.25">
      <c r="A6" s="14" t="s">
        <v>9</v>
      </c>
      <c r="E6" s="16">
        <f>J31</f>
        <v>3859191.3818242019</v>
      </c>
      <c r="F6" s="16">
        <v>0</v>
      </c>
      <c r="G6" s="18">
        <f>SUM(E6:F6)</f>
        <v>3859191.3818242019</v>
      </c>
      <c r="I6" s="7" t="s">
        <v>10</v>
      </c>
      <c r="J6" s="8"/>
    </row>
    <row r="7" spans="1:10" x14ac:dyDescent="0.25">
      <c r="A7" s="14" t="s">
        <v>11</v>
      </c>
      <c r="E7" s="16">
        <f>B32*B39+C32*C39+D32*D39+E32*E39+F32*F39+G32*G39+H32*H39+I32*I39</f>
        <v>492814.16714668681</v>
      </c>
      <c r="F7" s="16">
        <f>J32-E7</f>
        <v>3366377.214677515</v>
      </c>
      <c r="G7" s="18">
        <f>SUM(E7:F7)</f>
        <v>3859191.3818242019</v>
      </c>
      <c r="I7" s="7" t="s">
        <v>12</v>
      </c>
      <c r="J7" s="8"/>
    </row>
    <row r="8" spans="1:10" x14ac:dyDescent="0.25">
      <c r="A8" s="19" t="s">
        <v>13</v>
      </c>
      <c r="E8" s="16">
        <f>B33*B39+C33*C39+D33*D39+E33*E39+F33*F39+G33*G39+H33*H39+I33*I39</f>
        <v>492814.16714668681</v>
      </c>
      <c r="F8" s="16">
        <f>J33-E8</f>
        <v>3366377.214677515</v>
      </c>
      <c r="G8" s="18">
        <f>SUM(E8:F8)</f>
        <v>3859191.3818242019</v>
      </c>
      <c r="I8" s="7" t="s">
        <v>14</v>
      </c>
      <c r="J8" s="8"/>
    </row>
    <row r="9" spans="1:10" x14ac:dyDescent="0.25">
      <c r="A9" s="22" t="s">
        <v>15</v>
      </c>
      <c r="E9" s="25">
        <f t="shared" ref="E9:G9" si="0">SUM(E5:E8)</f>
        <v>8704011.0979417767</v>
      </c>
      <c r="F9" s="23">
        <f t="shared" si="0"/>
        <v>6732754.4293550299</v>
      </c>
      <c r="G9" s="24">
        <f t="shared" si="0"/>
        <v>15436765.527296808</v>
      </c>
      <c r="I9" s="7" t="s">
        <v>16</v>
      </c>
      <c r="J9" s="8"/>
    </row>
    <row r="10" spans="1:10" x14ac:dyDescent="0.25">
      <c r="A10" s="26" t="s">
        <v>17</v>
      </c>
      <c r="E10" s="27">
        <f>E9/G9</f>
        <v>0.56384940760747371</v>
      </c>
      <c r="F10" s="27">
        <f>F9/G9</f>
        <v>0.43615059239252624</v>
      </c>
      <c r="G10" s="27">
        <f>SUM(E10:F10)</f>
        <v>1</v>
      </c>
      <c r="I10" s="28" t="s">
        <v>18</v>
      </c>
      <c r="J10" s="29"/>
    </row>
    <row r="13" spans="1:10" ht="13.8" x14ac:dyDescent="0.25">
      <c r="A13" s="4" t="s">
        <v>19</v>
      </c>
      <c r="B13" s="30" t="s">
        <v>20</v>
      </c>
      <c r="C13" s="30" t="s">
        <v>21</v>
      </c>
      <c r="D13" s="30" t="s">
        <v>22</v>
      </c>
      <c r="E13" s="30" t="s">
        <v>23</v>
      </c>
      <c r="F13" s="30" t="s">
        <v>12</v>
      </c>
      <c r="G13" s="30" t="s">
        <v>24</v>
      </c>
      <c r="H13" s="30" t="s">
        <v>16</v>
      </c>
      <c r="I13" s="30" t="s">
        <v>25</v>
      </c>
      <c r="J13" s="30" t="s">
        <v>5</v>
      </c>
    </row>
    <row r="14" spans="1:10" x14ac:dyDescent="0.25">
      <c r="A14" s="31" t="s">
        <v>26</v>
      </c>
      <c r="B14" s="32">
        <f>[1]CC1!$E$9</f>
        <v>799999.99999999988</v>
      </c>
      <c r="C14" s="32">
        <f>[1]CC2!$E$9</f>
        <v>4304056.7651515156</v>
      </c>
      <c r="D14" s="32">
        <f>[1]CC3!$E$9</f>
        <v>785062.609375</v>
      </c>
      <c r="E14" s="32">
        <f>[1]CC4!$E$9</f>
        <v>1381098.8409090906</v>
      </c>
      <c r="F14" s="32">
        <f>[1]CC5!$E$9</f>
        <v>1265523.2651515149</v>
      </c>
      <c r="G14" s="32">
        <f>[1]CC6!$E$9</f>
        <v>316620.36363636365</v>
      </c>
      <c r="H14" s="32">
        <f>[1]CC7!$E$9</f>
        <v>148331.72727272724</v>
      </c>
      <c r="I14" s="32">
        <f>[1]CC8!$E$9</f>
        <v>136069.31818181815</v>
      </c>
      <c r="J14" s="12">
        <f>SUM(B14:I14)</f>
        <v>9136762.8896780293</v>
      </c>
    </row>
    <row r="15" spans="1:10" x14ac:dyDescent="0.25">
      <c r="A15" s="33" t="s">
        <v>27</v>
      </c>
      <c r="B15" s="32">
        <f>[1]CC1!$E$43</f>
        <v>53000</v>
      </c>
      <c r="C15" s="32">
        <f>[1]CC2!$E$43</f>
        <v>393999.99999999994</v>
      </c>
      <c r="D15" s="32">
        <f>[1]CC3!$E$43</f>
        <v>51750</v>
      </c>
      <c r="E15" s="32">
        <f>[1]CC4!$E$43</f>
        <v>70500</v>
      </c>
      <c r="F15" s="32">
        <f>[1]CC5!$E$43</f>
        <v>88541.666666666657</v>
      </c>
      <c r="G15" s="32">
        <f>[1]CC6!$E$43</f>
        <v>22500</v>
      </c>
      <c r="H15" s="32">
        <f>[1]CC7!$E$43</f>
        <v>1000</v>
      </c>
      <c r="I15" s="32">
        <f>[1]CC8!$E$43</f>
        <v>2500</v>
      </c>
      <c r="J15" s="17">
        <f t="shared" ref="J15:J25" si="1">SUM(B15:I15)</f>
        <v>683791.66666666663</v>
      </c>
    </row>
    <row r="16" spans="1:10" x14ac:dyDescent="0.25">
      <c r="A16" s="33" t="s">
        <v>28</v>
      </c>
      <c r="B16" s="32">
        <f>[1]CC1!$E$53</f>
        <v>10000</v>
      </c>
      <c r="C16" s="32">
        <f>[1]CC2!$E$53</f>
        <v>218333.33333333334</v>
      </c>
      <c r="D16" s="32">
        <f>[1]CC3!$E$53</f>
        <v>65000</v>
      </c>
      <c r="E16" s="32">
        <f>[1]CC4!$E$53</f>
        <v>80000</v>
      </c>
      <c r="F16" s="32">
        <f>[1]CC5!$E$53</f>
        <v>75833.333333333328</v>
      </c>
      <c r="G16" s="32">
        <f>[1]CC6!$E$53</f>
        <v>20000</v>
      </c>
      <c r="H16" s="32">
        <f>[1]CC7!$E$53</f>
        <v>10000</v>
      </c>
      <c r="I16" s="32">
        <f>[1]CC8!$E$53</f>
        <v>25000</v>
      </c>
      <c r="J16" s="17">
        <f t="shared" si="1"/>
        <v>504166.66666666669</v>
      </c>
    </row>
    <row r="17" spans="1:10" x14ac:dyDescent="0.25">
      <c r="A17" s="33" t="s">
        <v>29</v>
      </c>
      <c r="B17" s="32">
        <v>0</v>
      </c>
      <c r="C17" s="32">
        <v>0</v>
      </c>
      <c r="D17" s="32">
        <f>'[1]CC EJ'!E94+'[1]CC EJ'!E95</f>
        <v>100000</v>
      </c>
      <c r="E17" s="32">
        <v>0</v>
      </c>
      <c r="F17" s="32">
        <v>0</v>
      </c>
      <c r="G17" s="32">
        <f>'[1]CC EJ'!E96</f>
        <v>1000000</v>
      </c>
      <c r="H17" s="32">
        <v>0</v>
      </c>
      <c r="I17" s="32">
        <v>0</v>
      </c>
      <c r="J17" s="17">
        <f t="shared" si="1"/>
        <v>1100000</v>
      </c>
    </row>
    <row r="18" spans="1:10" x14ac:dyDescent="0.25">
      <c r="A18" s="33" t="s">
        <v>30</v>
      </c>
      <c r="B18" s="32">
        <v>0</v>
      </c>
      <c r="C18" s="32">
        <v>0</v>
      </c>
      <c r="D18" s="32">
        <v>0</v>
      </c>
      <c r="E18" s="32">
        <f>'[1]CC EJ'!E84+'[1]CC EJ'!E85</f>
        <v>213636.36363636365</v>
      </c>
      <c r="F18" s="32">
        <f>'[1]CC EJ'!E81+'[1]CC EJ'!E82+'[1]CC EJ'!E83</f>
        <v>200000</v>
      </c>
      <c r="G18" s="32">
        <v>0</v>
      </c>
      <c r="H18" s="32">
        <f>'[1]CC EJ'!E86</f>
        <v>640000</v>
      </c>
      <c r="I18" s="32">
        <v>0</v>
      </c>
      <c r="J18" s="17">
        <f t="shared" si="1"/>
        <v>1053636.3636363638</v>
      </c>
    </row>
    <row r="19" spans="1:10" x14ac:dyDescent="0.25">
      <c r="A19" s="33" t="s">
        <v>31</v>
      </c>
      <c r="B19" s="32">
        <v>0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f>'[1]Cost Summary'!F13</f>
        <v>2107471.6981132077</v>
      </c>
      <c r="J19" s="17">
        <f t="shared" si="1"/>
        <v>2107471.6981132077</v>
      </c>
    </row>
    <row r="20" spans="1:10" x14ac:dyDescent="0.25">
      <c r="A20" s="33" t="s">
        <v>32</v>
      </c>
      <c r="B20" s="32">
        <v>0</v>
      </c>
      <c r="C20" s="32">
        <v>0</v>
      </c>
      <c r="D20" s="32">
        <v>0</v>
      </c>
      <c r="E20" s="32">
        <v>0</v>
      </c>
      <c r="F20" s="32">
        <f>'[1]CC EJ'!E59+'[1]CC EJ'!E60</f>
        <v>147395.83333333331</v>
      </c>
      <c r="G20" s="32">
        <v>0</v>
      </c>
      <c r="H20" s="32">
        <v>0</v>
      </c>
      <c r="I20" s="32">
        <f>'[1]CC EJ'!E61+'[1]CC EJ'!E62</f>
        <v>37500</v>
      </c>
      <c r="J20" s="17">
        <f t="shared" si="1"/>
        <v>184895.83333333331</v>
      </c>
    </row>
    <row r="21" spans="1:10" x14ac:dyDescent="0.25">
      <c r="A21" s="33" t="s">
        <v>33</v>
      </c>
      <c r="B21" s="32">
        <f>[1]CC1!$E$73</f>
        <v>17105.454545454548</v>
      </c>
      <c r="C21" s="32">
        <f>[1]CC2!$E$73</f>
        <v>373469.09090909094</v>
      </c>
      <c r="D21" s="32">
        <f>[1]CC3!$E$73</f>
        <v>111185.45454545456</v>
      </c>
      <c r="E21" s="32">
        <f>[1]CC4!$E$73</f>
        <v>136843.63636363638</v>
      </c>
      <c r="F21" s="32">
        <f>[1]CC5!$E$73</f>
        <v>129716.36363636365</v>
      </c>
      <c r="G21" s="32">
        <f>[1]CC6!$E$73</f>
        <v>34210.909090909096</v>
      </c>
      <c r="H21" s="32">
        <f>[1]CC7!$E$73</f>
        <v>17105.454545454548</v>
      </c>
      <c r="I21" s="32">
        <f>[1]CC8!$E$73</f>
        <v>42763.636363636368</v>
      </c>
      <c r="J21" s="17">
        <f t="shared" si="1"/>
        <v>862400</v>
      </c>
    </row>
    <row r="22" spans="1:10" x14ac:dyDescent="0.25">
      <c r="A22" s="34" t="s">
        <v>34</v>
      </c>
      <c r="B22" s="32">
        <v>0</v>
      </c>
      <c r="C22" s="32">
        <v>0</v>
      </c>
      <c r="D22" s="32">
        <f>'[1]Allocations IN'!C8+'[1]Allocations IN'!C9+'[1]Allocations IN'!C10+'[1]Allocations IN'!C11+'[1]Allocations IN'!C12</f>
        <v>267067.18288266531</v>
      </c>
      <c r="E22" s="32">
        <f>'[1]Allocations IN'!C5</f>
        <v>145523.3267257463</v>
      </c>
      <c r="F22" s="32">
        <f>'[1]Allocations IN'!C6</f>
        <v>423158.32504990633</v>
      </c>
      <c r="G22" s="32">
        <v>0</v>
      </c>
      <c r="H22" s="32">
        <f>'[1]Allocations IN'!C7</f>
        <v>135960.27094216418</v>
      </c>
      <c r="I22" s="32">
        <v>0</v>
      </c>
      <c r="J22" s="17">
        <f t="shared" si="1"/>
        <v>971709.10560048209</v>
      </c>
    </row>
    <row r="23" spans="1:10" x14ac:dyDescent="0.25">
      <c r="A23" s="34" t="s">
        <v>35</v>
      </c>
      <c r="B23" s="32">
        <v>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f>'[1]Cost Summary'!F17</f>
        <v>-1969955.4888507719</v>
      </c>
      <c r="J23" s="17">
        <f t="shared" si="1"/>
        <v>-1969955.4888507719</v>
      </c>
    </row>
    <row r="24" spans="1:10" x14ac:dyDescent="0.25">
      <c r="A24" s="33" t="s">
        <v>36</v>
      </c>
      <c r="B24" s="32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17">
        <f t="shared" si="1"/>
        <v>0</v>
      </c>
    </row>
    <row r="25" spans="1:10" x14ac:dyDescent="0.25">
      <c r="A25" s="35" t="s">
        <v>37</v>
      </c>
      <c r="B25" s="32">
        <v>0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f>'[1]Cost Summary'!F19</f>
        <v>801886.79245283024</v>
      </c>
      <c r="J25" s="36">
        <f t="shared" si="1"/>
        <v>801886.79245283024</v>
      </c>
    </row>
    <row r="26" spans="1:10" x14ac:dyDescent="0.25">
      <c r="A26" s="37" t="s">
        <v>15</v>
      </c>
      <c r="B26" s="38">
        <f>SUM(B14:B25)</f>
        <v>880105.45454545447</v>
      </c>
      <c r="C26" s="38">
        <f t="shared" ref="C26:J26" si="2">SUM(C14:C25)</f>
        <v>5289859.1893939395</v>
      </c>
      <c r="D26" s="38">
        <f t="shared" si="2"/>
        <v>1380065.2468031198</v>
      </c>
      <c r="E26" s="38">
        <f t="shared" si="2"/>
        <v>2027602.1676348369</v>
      </c>
      <c r="F26" s="38">
        <f t="shared" si="2"/>
        <v>2330168.7871711184</v>
      </c>
      <c r="G26" s="38">
        <f t="shared" si="2"/>
        <v>1393331.2727272729</v>
      </c>
      <c r="H26" s="38">
        <f t="shared" si="2"/>
        <v>952397.452760346</v>
      </c>
      <c r="I26" s="38">
        <f t="shared" si="2"/>
        <v>1183235.9562607207</v>
      </c>
      <c r="J26" s="38">
        <f t="shared" si="2"/>
        <v>15436765.527296808</v>
      </c>
    </row>
    <row r="29" spans="1:10" ht="13.8" x14ac:dyDescent="0.25">
      <c r="A29" s="4" t="s">
        <v>38</v>
      </c>
      <c r="B29" s="30" t="s">
        <v>20</v>
      </c>
      <c r="C29" s="30" t="s">
        <v>21</v>
      </c>
      <c r="D29" s="30" t="s">
        <v>22</v>
      </c>
      <c r="E29" s="30" t="s">
        <v>23</v>
      </c>
      <c r="F29" s="30" t="s">
        <v>12</v>
      </c>
      <c r="G29" s="30" t="s">
        <v>24</v>
      </c>
      <c r="H29" s="30" t="s">
        <v>16</v>
      </c>
      <c r="I29" s="30" t="s">
        <v>25</v>
      </c>
      <c r="J29" s="30" t="s">
        <v>5</v>
      </c>
    </row>
    <row r="30" spans="1:10" x14ac:dyDescent="0.25">
      <c r="A30" s="9" t="s">
        <v>7</v>
      </c>
      <c r="B30" s="10">
        <f>B26/4</f>
        <v>220026.36363636362</v>
      </c>
      <c r="C30" s="11">
        <f t="shared" ref="C30:I30" si="3">C26/4</f>
        <v>1322464.7973484849</v>
      </c>
      <c r="D30" s="11">
        <f t="shared" si="3"/>
        <v>345016.31170077994</v>
      </c>
      <c r="E30" s="11">
        <f t="shared" si="3"/>
        <v>506900.54190870922</v>
      </c>
      <c r="F30" s="11">
        <f t="shared" si="3"/>
        <v>582542.19679277961</v>
      </c>
      <c r="G30" s="11">
        <f t="shared" si="3"/>
        <v>348332.81818181823</v>
      </c>
      <c r="H30" s="11">
        <f t="shared" si="3"/>
        <v>238099.3631900865</v>
      </c>
      <c r="I30" s="39">
        <f t="shared" si="3"/>
        <v>295808.98906518018</v>
      </c>
      <c r="J30" s="12">
        <f>SUM(B30:I30)</f>
        <v>3859191.3818242019</v>
      </c>
    </row>
    <row r="31" spans="1:10" x14ac:dyDescent="0.25">
      <c r="A31" s="14" t="s">
        <v>9</v>
      </c>
      <c r="B31" s="15">
        <f>B26/4</f>
        <v>220026.36363636362</v>
      </c>
      <c r="C31" s="16">
        <f t="shared" ref="C31:I31" si="4">C26/4</f>
        <v>1322464.7973484849</v>
      </c>
      <c r="D31" s="16">
        <f t="shared" si="4"/>
        <v>345016.31170077994</v>
      </c>
      <c r="E31" s="16">
        <f t="shared" si="4"/>
        <v>506900.54190870922</v>
      </c>
      <c r="F31" s="16">
        <f t="shared" si="4"/>
        <v>582542.19679277961</v>
      </c>
      <c r="G31" s="16">
        <f t="shared" si="4"/>
        <v>348332.81818181823</v>
      </c>
      <c r="H31" s="16">
        <f t="shared" si="4"/>
        <v>238099.3631900865</v>
      </c>
      <c r="I31" s="40">
        <f t="shared" si="4"/>
        <v>295808.98906518018</v>
      </c>
      <c r="J31" s="17">
        <f>SUM(B31:I31)</f>
        <v>3859191.3818242019</v>
      </c>
    </row>
    <row r="32" spans="1:10" x14ac:dyDescent="0.25">
      <c r="A32" s="14" t="s">
        <v>11</v>
      </c>
      <c r="B32" s="15">
        <f>B26/4</f>
        <v>220026.36363636362</v>
      </c>
      <c r="C32" s="16">
        <f t="shared" ref="C32:I32" si="5">C26/4</f>
        <v>1322464.7973484849</v>
      </c>
      <c r="D32" s="16">
        <f t="shared" si="5"/>
        <v>345016.31170077994</v>
      </c>
      <c r="E32" s="16">
        <f t="shared" si="5"/>
        <v>506900.54190870922</v>
      </c>
      <c r="F32" s="16">
        <f t="shared" si="5"/>
        <v>582542.19679277961</v>
      </c>
      <c r="G32" s="16">
        <f t="shared" si="5"/>
        <v>348332.81818181823</v>
      </c>
      <c r="H32" s="16">
        <f t="shared" si="5"/>
        <v>238099.3631900865</v>
      </c>
      <c r="I32" s="40">
        <f t="shared" si="5"/>
        <v>295808.98906518018</v>
      </c>
      <c r="J32" s="17">
        <f>SUM(B32:I32)</f>
        <v>3859191.3818242019</v>
      </c>
    </row>
    <row r="33" spans="1:10" x14ac:dyDescent="0.25">
      <c r="A33" s="14" t="s">
        <v>13</v>
      </c>
      <c r="B33" s="20">
        <f>B26/4</f>
        <v>220026.36363636362</v>
      </c>
      <c r="C33" s="21">
        <f t="shared" ref="C33:I33" si="6">C26/4</f>
        <v>1322464.7973484849</v>
      </c>
      <c r="D33" s="21">
        <f t="shared" si="6"/>
        <v>345016.31170077994</v>
      </c>
      <c r="E33" s="21">
        <f t="shared" si="6"/>
        <v>506900.54190870922</v>
      </c>
      <c r="F33" s="21">
        <f t="shared" si="6"/>
        <v>582542.19679277961</v>
      </c>
      <c r="G33" s="21">
        <f t="shared" si="6"/>
        <v>348332.81818181823</v>
      </c>
      <c r="H33" s="21">
        <f t="shared" si="6"/>
        <v>238099.3631900865</v>
      </c>
      <c r="I33" s="41">
        <f t="shared" si="6"/>
        <v>295808.98906518018</v>
      </c>
      <c r="J33" s="36">
        <f>SUM(B33:I33)</f>
        <v>3859191.3818242019</v>
      </c>
    </row>
    <row r="34" spans="1:10" x14ac:dyDescent="0.25">
      <c r="A34" s="42" t="s">
        <v>15</v>
      </c>
      <c r="B34" s="43">
        <f>SUM(B30:B33)</f>
        <v>880105.45454545447</v>
      </c>
      <c r="C34" s="43">
        <f t="shared" ref="C34:J34" si="7">SUM(C30:C33)</f>
        <v>5289859.1893939395</v>
      </c>
      <c r="D34" s="43">
        <f t="shared" si="7"/>
        <v>1380065.2468031198</v>
      </c>
      <c r="E34" s="43">
        <f t="shared" si="7"/>
        <v>2027602.1676348369</v>
      </c>
      <c r="F34" s="43">
        <f t="shared" si="7"/>
        <v>2330168.7871711184</v>
      </c>
      <c r="G34" s="43">
        <f t="shared" si="7"/>
        <v>1393331.2727272729</v>
      </c>
      <c r="H34" s="43">
        <f t="shared" si="7"/>
        <v>952397.452760346</v>
      </c>
      <c r="I34" s="43">
        <f t="shared" si="7"/>
        <v>1183235.9562607207</v>
      </c>
      <c r="J34" s="38">
        <f t="shared" si="7"/>
        <v>15436765.527296808</v>
      </c>
    </row>
    <row r="37" spans="1:10" ht="13.8" x14ac:dyDescent="0.25">
      <c r="A37" s="4" t="s">
        <v>39</v>
      </c>
      <c r="B37" s="30" t="s">
        <v>20</v>
      </c>
      <c r="C37" s="30" t="s">
        <v>21</v>
      </c>
      <c r="D37" s="30" t="s">
        <v>22</v>
      </c>
      <c r="E37" s="30" t="s">
        <v>23</v>
      </c>
      <c r="F37" s="30" t="s">
        <v>12</v>
      </c>
      <c r="G37" s="30" t="s">
        <v>24</v>
      </c>
      <c r="H37" s="30" t="s">
        <v>16</v>
      </c>
      <c r="I37" s="30" t="s">
        <v>25</v>
      </c>
    </row>
    <row r="38" spans="1:10" x14ac:dyDescent="0.25">
      <c r="A38" s="9" t="s">
        <v>4</v>
      </c>
      <c r="B38" s="44">
        <v>1</v>
      </c>
      <c r="C38" s="44">
        <v>1</v>
      </c>
      <c r="D38" s="50">
        <v>0.9</v>
      </c>
      <c r="E38" s="44">
        <v>0.5</v>
      </c>
      <c r="F38" s="50">
        <v>0.9</v>
      </c>
      <c r="G38" s="44">
        <v>0.75</v>
      </c>
      <c r="H38" s="44">
        <v>0.75</v>
      </c>
      <c r="I38" s="45">
        <v>1</v>
      </c>
    </row>
    <row r="39" spans="1:10" x14ac:dyDescent="0.25">
      <c r="A39" s="19" t="s">
        <v>3</v>
      </c>
      <c r="B39" s="46">
        <v>0</v>
      </c>
      <c r="C39" s="46">
        <v>0</v>
      </c>
      <c r="D39" s="49">
        <v>0.1</v>
      </c>
      <c r="E39" s="46">
        <v>0.5</v>
      </c>
      <c r="F39" s="49">
        <v>0.1</v>
      </c>
      <c r="G39" s="46">
        <v>0.25</v>
      </c>
      <c r="H39" s="46">
        <v>0.25</v>
      </c>
      <c r="I39" s="47">
        <v>0</v>
      </c>
    </row>
  </sheetData>
  <mergeCells count="1">
    <mergeCell ref="E3:G3"/>
  </mergeCells>
  <phoneticPr fontId="0" type="noConversion"/>
  <pageMargins left="0.75" right="0.75" top="1" bottom="1" header="0.5" footer="0.5"/>
  <pageSetup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Exp Detail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jbekeng</dc:creator>
  <cp:lastModifiedBy>Havlíček Jan</cp:lastModifiedBy>
  <cp:lastPrinted>2001-05-30T23:57:58Z</cp:lastPrinted>
  <dcterms:created xsi:type="dcterms:W3CDTF">2001-05-22T08:03:24Z</dcterms:created>
  <dcterms:modified xsi:type="dcterms:W3CDTF">2023-09-10T11:38:21Z</dcterms:modified>
</cp:coreProperties>
</file>