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5180" windowHeight="8832" activeTab="2"/>
  </bookViews>
  <sheets>
    <sheet name="Summary" sheetId="10" r:id="rId1"/>
    <sheet name="Compensation Assumptions" sheetId="9" r:id="rId2"/>
    <sheet name="Compensation Schedule" sheetId="4" r:id="rId3"/>
    <sheet name="Stop Printing here" sheetId="12" r:id="rId4"/>
    <sheet name="Calculations" sheetId="11" r:id="rId5"/>
  </sheets>
  <definedNames>
    <definedName name="_xlnm.Print_Area" localSheetId="4">Calculations!$A$1:$AM$320</definedName>
    <definedName name="_xlnm.Print_Area" localSheetId="2">'Compensation Schedule'!$A$5:$AE$247</definedName>
    <definedName name="_xlnm.Print_Titles" localSheetId="4">Calculations!$4:$4</definedName>
    <definedName name="_xlnm.Print_Titles" localSheetId="2">'Compensation Schedule'!$2:$4</definedName>
  </definedNames>
  <calcPr calcId="0" fullCalcOnLoad="1" iterate="1"/>
</workbook>
</file>

<file path=xl/calcChain.xml><?xml version="1.0" encoding="utf-8"?>
<calcChain xmlns="http://schemas.openxmlformats.org/spreadsheetml/2006/main">
  <c r="G6" i="11" l="1"/>
  <c r="H6" i="11"/>
  <c r="I6" i="11"/>
  <c r="K6" i="11"/>
  <c r="L6" i="11"/>
  <c r="M6" i="11"/>
  <c r="N6" i="11"/>
  <c r="O6" i="11"/>
  <c r="P6" i="11"/>
  <c r="Q6" i="11"/>
  <c r="R6" i="11"/>
  <c r="S6" i="11"/>
  <c r="T6" i="11"/>
  <c r="V6" i="11"/>
  <c r="Y6" i="11"/>
  <c r="AE6" i="11"/>
  <c r="AF6" i="11"/>
  <c r="AG6" i="11"/>
  <c r="AH6" i="11"/>
  <c r="AI6" i="11"/>
  <c r="AJ6" i="11"/>
  <c r="AL6" i="11"/>
  <c r="AM6" i="11"/>
  <c r="G7" i="11"/>
  <c r="S7" i="11"/>
  <c r="T7" i="11"/>
  <c r="V7" i="11"/>
  <c r="AE7" i="11"/>
  <c r="AL7" i="11"/>
  <c r="AM7" i="11"/>
  <c r="G8" i="11"/>
  <c r="H8" i="11"/>
  <c r="I8" i="11"/>
  <c r="K8" i="11"/>
  <c r="L8" i="11"/>
  <c r="M8" i="11"/>
  <c r="N8" i="11"/>
  <c r="O8" i="11"/>
  <c r="P8" i="11"/>
  <c r="Q8" i="11"/>
  <c r="R8" i="11"/>
  <c r="S8" i="11"/>
  <c r="T8" i="11"/>
  <c r="V8" i="11"/>
  <c r="AE8" i="11"/>
  <c r="AL8" i="11"/>
  <c r="AM8" i="11"/>
  <c r="G9" i="11"/>
  <c r="H9" i="11"/>
  <c r="I9" i="11"/>
  <c r="K9" i="11"/>
  <c r="L9" i="11"/>
  <c r="M9" i="11"/>
  <c r="N9" i="11"/>
  <c r="O9" i="11"/>
  <c r="P9" i="11"/>
  <c r="Q9" i="11"/>
  <c r="R9" i="11"/>
  <c r="S9" i="11"/>
  <c r="T9" i="11"/>
  <c r="V9" i="11"/>
  <c r="Y9" i="11"/>
  <c r="AE9" i="11"/>
  <c r="AL9" i="11"/>
  <c r="AM9" i="11"/>
  <c r="G10" i="11"/>
  <c r="H10" i="11"/>
  <c r="I10" i="11"/>
  <c r="K10" i="11"/>
  <c r="L10" i="11"/>
  <c r="M10" i="11"/>
  <c r="N10" i="11"/>
  <c r="O10" i="11"/>
  <c r="P10" i="11"/>
  <c r="Q10" i="11"/>
  <c r="R10" i="11"/>
  <c r="S10" i="11"/>
  <c r="T10" i="11"/>
  <c r="V10" i="11"/>
  <c r="AE10" i="11"/>
  <c r="AL10" i="11"/>
  <c r="AM10" i="11"/>
  <c r="G11" i="11"/>
  <c r="H11" i="11"/>
  <c r="I11" i="11"/>
  <c r="K11" i="11"/>
  <c r="L11" i="11"/>
  <c r="M11" i="11"/>
  <c r="N11" i="11"/>
  <c r="O11" i="11"/>
  <c r="P11" i="11"/>
  <c r="Q11" i="11"/>
  <c r="R11" i="11"/>
  <c r="S11" i="11"/>
  <c r="T11" i="11"/>
  <c r="V11" i="11"/>
  <c r="Y11" i="11"/>
  <c r="AE11" i="11"/>
  <c r="AF11" i="11"/>
  <c r="AG11" i="11"/>
  <c r="AH11" i="11"/>
  <c r="AI11" i="11"/>
  <c r="AL11" i="11"/>
  <c r="AM11" i="11"/>
  <c r="G12" i="11"/>
  <c r="H12" i="11"/>
  <c r="I12" i="11"/>
  <c r="K12" i="11"/>
  <c r="L12" i="11"/>
  <c r="M12" i="11"/>
  <c r="N12" i="11"/>
  <c r="O12" i="11"/>
  <c r="P12" i="11"/>
  <c r="Q12" i="11"/>
  <c r="R12" i="11"/>
  <c r="S12" i="11"/>
  <c r="T12" i="11"/>
  <c r="V12" i="11"/>
  <c r="Y12" i="11"/>
  <c r="AE12" i="11"/>
  <c r="AF12" i="11"/>
  <c r="AG12" i="11"/>
  <c r="AH12" i="11"/>
  <c r="AI12" i="11"/>
  <c r="AL12" i="11"/>
  <c r="AM12" i="11"/>
  <c r="G13" i="11"/>
  <c r="H13" i="11"/>
  <c r="I13" i="11"/>
  <c r="K13" i="11"/>
  <c r="L13" i="11"/>
  <c r="M13" i="11"/>
  <c r="N13" i="11"/>
  <c r="O13" i="11"/>
  <c r="P13" i="11"/>
  <c r="Q13" i="11"/>
  <c r="R13" i="11"/>
  <c r="S13" i="11"/>
  <c r="T13" i="11"/>
  <c r="V13" i="11"/>
  <c r="Y13" i="11"/>
  <c r="AE13" i="11"/>
  <c r="AF13" i="11"/>
  <c r="AG13" i="11"/>
  <c r="AH13" i="11"/>
  <c r="AI13" i="11"/>
  <c r="AL13" i="11"/>
  <c r="AM13" i="11"/>
  <c r="G14" i="11"/>
  <c r="H14" i="11"/>
  <c r="I14" i="11"/>
  <c r="K14" i="11"/>
  <c r="L14" i="11"/>
  <c r="M14" i="11"/>
  <c r="N14" i="11"/>
  <c r="O14" i="11"/>
  <c r="P14" i="11"/>
  <c r="Q14" i="11"/>
  <c r="R14" i="11"/>
  <c r="S14" i="11"/>
  <c r="T14" i="11"/>
  <c r="V14" i="11"/>
  <c r="Y14" i="11"/>
  <c r="AE14" i="11"/>
  <c r="AF14" i="11"/>
  <c r="AG14" i="11"/>
  <c r="AH14" i="11"/>
  <c r="AI14" i="11"/>
  <c r="AL14" i="11"/>
  <c r="AM14" i="11"/>
  <c r="G15" i="11"/>
  <c r="H15" i="11"/>
  <c r="I15" i="11"/>
  <c r="K15" i="11"/>
  <c r="L15" i="11"/>
  <c r="M15" i="11"/>
  <c r="N15" i="11"/>
  <c r="O15" i="11"/>
  <c r="P15" i="11"/>
  <c r="Q15" i="11"/>
  <c r="R15" i="11"/>
  <c r="S15" i="11"/>
  <c r="T15" i="11"/>
  <c r="V15" i="11"/>
  <c r="AE15" i="11"/>
  <c r="AL15" i="11"/>
  <c r="AM15" i="11"/>
  <c r="G16" i="11"/>
  <c r="H16" i="11"/>
  <c r="I16" i="11"/>
  <c r="K16" i="11"/>
  <c r="L16" i="11"/>
  <c r="M16" i="11"/>
  <c r="N16" i="11"/>
  <c r="O16" i="11"/>
  <c r="P16" i="11"/>
  <c r="Q16" i="11"/>
  <c r="R16" i="11"/>
  <c r="S16" i="11"/>
  <c r="T16" i="11"/>
  <c r="V16" i="11"/>
  <c r="Y16" i="11"/>
  <c r="AE16" i="11"/>
  <c r="AF16" i="11"/>
  <c r="AG16" i="11"/>
  <c r="AH16" i="11"/>
  <c r="AI16" i="11"/>
  <c r="AL16" i="11"/>
  <c r="AM16" i="11"/>
  <c r="G17" i="11"/>
  <c r="H17" i="11"/>
  <c r="I17" i="11"/>
  <c r="K17" i="11"/>
  <c r="L17" i="11"/>
  <c r="M17" i="11"/>
  <c r="N17" i="11"/>
  <c r="O17" i="11"/>
  <c r="P17" i="11"/>
  <c r="Q17" i="11"/>
  <c r="R17" i="11"/>
  <c r="S17" i="11"/>
  <c r="T17" i="11"/>
  <c r="V17" i="11"/>
  <c r="Y17" i="11"/>
  <c r="AE17" i="11"/>
  <c r="AF17" i="11"/>
  <c r="AG17" i="11"/>
  <c r="AH17" i="11"/>
  <c r="AI17" i="11"/>
  <c r="AL17" i="11"/>
  <c r="AM17" i="11"/>
  <c r="G18" i="11"/>
  <c r="H18" i="11"/>
  <c r="I18" i="11"/>
  <c r="K18" i="11"/>
  <c r="L18" i="11"/>
  <c r="M18" i="11"/>
  <c r="N18" i="11"/>
  <c r="O18" i="11"/>
  <c r="P18" i="11"/>
  <c r="Q18" i="11"/>
  <c r="R18" i="11"/>
  <c r="S18" i="11"/>
  <c r="T18" i="11"/>
  <c r="V18" i="11"/>
  <c r="Y18" i="11"/>
  <c r="AE18" i="11"/>
  <c r="AF18" i="11"/>
  <c r="AG18" i="11"/>
  <c r="AH18" i="11"/>
  <c r="AI18" i="11"/>
  <c r="AL18" i="11"/>
  <c r="AM18" i="11"/>
  <c r="G19" i="11"/>
  <c r="H19" i="11"/>
  <c r="I19" i="11"/>
  <c r="K19" i="11"/>
  <c r="L19" i="11"/>
  <c r="M19" i="11"/>
  <c r="N19" i="11"/>
  <c r="O19" i="11"/>
  <c r="P19" i="11"/>
  <c r="Q19" i="11"/>
  <c r="R19" i="11"/>
  <c r="S19" i="11"/>
  <c r="T19" i="11"/>
  <c r="V19" i="11"/>
  <c r="Y19" i="11"/>
  <c r="AE19" i="11"/>
  <c r="AF19" i="11"/>
  <c r="AG19" i="11"/>
  <c r="AH19" i="11"/>
  <c r="AI19" i="11"/>
  <c r="AL19" i="11"/>
  <c r="AM19" i="11"/>
  <c r="G20" i="11"/>
  <c r="H20" i="11"/>
  <c r="I20" i="11"/>
  <c r="K20" i="11"/>
  <c r="L20" i="11"/>
  <c r="M20" i="11"/>
  <c r="N20" i="11"/>
  <c r="O20" i="11"/>
  <c r="P20" i="11"/>
  <c r="Q20" i="11"/>
  <c r="R20" i="11"/>
  <c r="S20" i="11"/>
  <c r="T20" i="11"/>
  <c r="V20" i="11"/>
  <c r="Y20" i="11"/>
  <c r="AE20" i="11"/>
  <c r="AF20" i="11"/>
  <c r="AG20" i="11"/>
  <c r="AH20" i="11"/>
  <c r="AI20" i="11"/>
  <c r="AL20" i="11"/>
  <c r="AM20" i="11"/>
  <c r="G21" i="11"/>
  <c r="H21" i="11"/>
  <c r="I21" i="11"/>
  <c r="K21" i="11"/>
  <c r="L21" i="11"/>
  <c r="M21" i="11"/>
  <c r="N21" i="11"/>
  <c r="O21" i="11"/>
  <c r="P21" i="11"/>
  <c r="Q21" i="11"/>
  <c r="R21" i="11"/>
  <c r="S21" i="11"/>
  <c r="T21" i="11"/>
  <c r="V21" i="11"/>
  <c r="Y21" i="11"/>
  <c r="AE21" i="11"/>
  <c r="AF21" i="11"/>
  <c r="AG21" i="11"/>
  <c r="AH21" i="11"/>
  <c r="AI21" i="11"/>
  <c r="AL21" i="11"/>
  <c r="AM21" i="11"/>
  <c r="G22" i="11"/>
  <c r="H22" i="11"/>
  <c r="I22" i="11"/>
  <c r="K22" i="11"/>
  <c r="L22" i="11"/>
  <c r="M22" i="11"/>
  <c r="N22" i="11"/>
  <c r="O22" i="11"/>
  <c r="P22" i="11"/>
  <c r="Q22" i="11"/>
  <c r="R22" i="11"/>
  <c r="S22" i="11"/>
  <c r="T22" i="11"/>
  <c r="V22" i="11"/>
  <c r="Y22" i="11"/>
  <c r="AE22" i="11"/>
  <c r="AF22" i="11"/>
  <c r="AG22" i="11"/>
  <c r="AH22" i="11"/>
  <c r="AI22" i="11"/>
  <c r="AL22" i="11"/>
  <c r="AM22" i="11"/>
  <c r="G23" i="11"/>
  <c r="H23" i="11"/>
  <c r="I23" i="11"/>
  <c r="K23" i="11"/>
  <c r="L23" i="11"/>
  <c r="M23" i="11"/>
  <c r="N23" i="11"/>
  <c r="O23" i="11"/>
  <c r="P23" i="11"/>
  <c r="Q23" i="11"/>
  <c r="R23" i="11"/>
  <c r="S23" i="11"/>
  <c r="T23" i="11"/>
  <c r="V23" i="11"/>
  <c r="Y23" i="11"/>
  <c r="AE23" i="11"/>
  <c r="AL23" i="11"/>
  <c r="AM23" i="11"/>
  <c r="G24" i="11"/>
  <c r="H24" i="11"/>
  <c r="I24" i="11"/>
  <c r="K24" i="11"/>
  <c r="L24" i="11"/>
  <c r="M24" i="11"/>
  <c r="N24" i="11"/>
  <c r="O24" i="11"/>
  <c r="P24" i="11"/>
  <c r="Q24" i="11"/>
  <c r="R24" i="11"/>
  <c r="S24" i="11"/>
  <c r="T24" i="11"/>
  <c r="V24" i="11"/>
  <c r="Y24" i="11"/>
  <c r="AE24" i="11"/>
  <c r="AL24" i="11"/>
  <c r="AM24" i="11"/>
  <c r="G25" i="11"/>
  <c r="S25" i="11"/>
  <c r="T25" i="11"/>
  <c r="V25" i="11"/>
  <c r="AE25" i="11"/>
  <c r="AL25" i="11"/>
  <c r="AM25" i="11"/>
  <c r="G26" i="11"/>
  <c r="S26" i="11"/>
  <c r="T26" i="11"/>
  <c r="V26" i="11"/>
  <c r="AE26" i="11"/>
  <c r="AL26" i="11"/>
  <c r="AM26" i="11"/>
  <c r="G27" i="11"/>
  <c r="H27" i="11"/>
  <c r="I27" i="11"/>
  <c r="K27" i="11"/>
  <c r="L27" i="11"/>
  <c r="M27" i="11"/>
  <c r="N27" i="11"/>
  <c r="O27" i="11"/>
  <c r="P27" i="11"/>
  <c r="Q27" i="11"/>
  <c r="R27" i="11"/>
  <c r="S27" i="11"/>
  <c r="T27" i="11"/>
  <c r="V27" i="11"/>
  <c r="Y27" i="11"/>
  <c r="AE27" i="11"/>
  <c r="AL27" i="11"/>
  <c r="AM27" i="11"/>
  <c r="G28" i="11"/>
  <c r="H28" i="11"/>
  <c r="I28" i="11"/>
  <c r="K28" i="11"/>
  <c r="L28" i="11"/>
  <c r="M28" i="11"/>
  <c r="N28" i="11"/>
  <c r="O28" i="11"/>
  <c r="P28" i="11"/>
  <c r="Q28" i="11"/>
  <c r="R28" i="11"/>
  <c r="S28" i="11"/>
  <c r="T28" i="11"/>
  <c r="V28" i="11"/>
  <c r="AE28" i="11"/>
  <c r="AL28" i="11"/>
  <c r="AM28" i="11"/>
  <c r="G29" i="11"/>
  <c r="H29" i="11"/>
  <c r="I29" i="11"/>
  <c r="K29" i="11"/>
  <c r="L29" i="11"/>
  <c r="M29" i="11"/>
  <c r="N29" i="11"/>
  <c r="O29" i="11"/>
  <c r="P29" i="11"/>
  <c r="Q29" i="11"/>
  <c r="R29" i="11"/>
  <c r="S29" i="11"/>
  <c r="T29" i="11"/>
  <c r="V29" i="11"/>
  <c r="AE29" i="11"/>
  <c r="AL29" i="11"/>
  <c r="AM29" i="11"/>
  <c r="G30" i="11"/>
  <c r="H30" i="11"/>
  <c r="I30" i="11"/>
  <c r="K30" i="11"/>
  <c r="L30" i="11"/>
  <c r="M30" i="11"/>
  <c r="N30" i="11"/>
  <c r="O30" i="11"/>
  <c r="P30" i="11"/>
  <c r="Q30" i="11"/>
  <c r="R30" i="11"/>
  <c r="S30" i="11"/>
  <c r="T30" i="11"/>
  <c r="V30" i="11"/>
  <c r="Y30" i="11"/>
  <c r="AE30" i="11"/>
  <c r="AF30" i="11"/>
  <c r="AG30" i="11"/>
  <c r="AH30" i="11"/>
  <c r="AI30" i="11"/>
  <c r="AL30" i="11"/>
  <c r="AM30" i="11"/>
  <c r="G31" i="11"/>
  <c r="H31" i="11"/>
  <c r="I31" i="11"/>
  <c r="K31" i="11"/>
  <c r="L31" i="11"/>
  <c r="M31" i="11"/>
  <c r="N31" i="11"/>
  <c r="O31" i="11"/>
  <c r="P31" i="11"/>
  <c r="Q31" i="11"/>
  <c r="R31" i="11"/>
  <c r="S31" i="11"/>
  <c r="T31" i="11"/>
  <c r="V31" i="11"/>
  <c r="Y31" i="11"/>
  <c r="AE31" i="11"/>
  <c r="AL31" i="11"/>
  <c r="AM31" i="11"/>
  <c r="G32" i="11"/>
  <c r="H32" i="11"/>
  <c r="I32" i="11"/>
  <c r="K32" i="11"/>
  <c r="L32" i="11"/>
  <c r="M32" i="11"/>
  <c r="N32" i="11"/>
  <c r="O32" i="11"/>
  <c r="P32" i="11"/>
  <c r="Q32" i="11"/>
  <c r="R32" i="11"/>
  <c r="S32" i="11"/>
  <c r="T32" i="11"/>
  <c r="V32" i="11"/>
  <c r="Y32" i="11"/>
  <c r="AE32" i="11"/>
  <c r="AF32" i="11"/>
  <c r="AG32" i="11"/>
  <c r="AH32" i="11"/>
  <c r="AI32" i="11"/>
  <c r="AL32" i="11"/>
  <c r="AM32" i="11"/>
  <c r="F33" i="11"/>
  <c r="G33" i="11"/>
  <c r="H33" i="11"/>
  <c r="I33" i="11"/>
  <c r="K33" i="11"/>
  <c r="L33" i="11"/>
  <c r="M33" i="11"/>
  <c r="N33" i="11"/>
  <c r="O33" i="11"/>
  <c r="P33" i="11"/>
  <c r="Q33" i="11"/>
  <c r="R33" i="11"/>
  <c r="S33" i="11"/>
  <c r="T33" i="11"/>
  <c r="V33" i="11"/>
  <c r="Y33" i="11"/>
  <c r="AE33" i="11"/>
  <c r="AF33" i="11"/>
  <c r="AG33" i="11"/>
  <c r="AH33" i="11"/>
  <c r="AI33" i="11"/>
  <c r="AL33" i="11"/>
  <c r="AM33" i="11"/>
  <c r="G34" i="11"/>
  <c r="H34" i="11"/>
  <c r="I34" i="11"/>
  <c r="K34" i="11"/>
  <c r="L34" i="11"/>
  <c r="M34" i="11"/>
  <c r="N34" i="11"/>
  <c r="O34" i="11"/>
  <c r="P34" i="11"/>
  <c r="Q34" i="11"/>
  <c r="R34" i="11"/>
  <c r="S34" i="11"/>
  <c r="T34" i="11"/>
  <c r="V34" i="11"/>
  <c r="Y34" i="11"/>
  <c r="AE34" i="11"/>
  <c r="AF34" i="11"/>
  <c r="AG34" i="11"/>
  <c r="AH34" i="11"/>
  <c r="AI34" i="11"/>
  <c r="AL34" i="11"/>
  <c r="AM34" i="11"/>
  <c r="G35" i="11"/>
  <c r="H35" i="11"/>
  <c r="I35" i="11"/>
  <c r="K35" i="11"/>
  <c r="L35" i="11"/>
  <c r="M35" i="11"/>
  <c r="N35" i="11"/>
  <c r="O35" i="11"/>
  <c r="P35" i="11"/>
  <c r="Q35" i="11"/>
  <c r="R35" i="11"/>
  <c r="S35" i="11"/>
  <c r="T35" i="11"/>
  <c r="V35" i="11"/>
  <c r="Y35" i="11"/>
  <c r="AE35" i="11"/>
  <c r="AF35" i="11"/>
  <c r="AG35" i="11"/>
  <c r="AH35" i="11"/>
  <c r="AI35" i="11"/>
  <c r="AL35" i="11"/>
  <c r="AM35" i="11"/>
  <c r="G36" i="11"/>
  <c r="H36" i="11"/>
  <c r="I36" i="11"/>
  <c r="K36" i="11"/>
  <c r="L36" i="11"/>
  <c r="M36" i="11"/>
  <c r="N36" i="11"/>
  <c r="O36" i="11"/>
  <c r="P36" i="11"/>
  <c r="Q36" i="11"/>
  <c r="R36" i="11"/>
  <c r="S36" i="11"/>
  <c r="T36" i="11"/>
  <c r="V36" i="11"/>
  <c r="Y36" i="11"/>
  <c r="AE36" i="11"/>
  <c r="AF36" i="11"/>
  <c r="AG36" i="11"/>
  <c r="AH36" i="11"/>
  <c r="AI36" i="11"/>
  <c r="AL36" i="11"/>
  <c r="AM36" i="11"/>
  <c r="G37" i="11"/>
  <c r="H37" i="11"/>
  <c r="I37" i="11"/>
  <c r="K37" i="11"/>
  <c r="L37" i="11"/>
  <c r="M37" i="11"/>
  <c r="N37" i="11"/>
  <c r="O37" i="11"/>
  <c r="P37" i="11"/>
  <c r="Q37" i="11"/>
  <c r="R37" i="11"/>
  <c r="S37" i="11"/>
  <c r="T37" i="11"/>
  <c r="V37" i="11"/>
  <c r="AE37" i="11"/>
  <c r="AL37" i="11"/>
  <c r="AM37" i="11"/>
  <c r="G38" i="11"/>
  <c r="H38" i="11"/>
  <c r="I38" i="11"/>
  <c r="K38" i="11"/>
  <c r="L38" i="11"/>
  <c r="M38" i="11"/>
  <c r="N38" i="11"/>
  <c r="O38" i="11"/>
  <c r="P38" i="11"/>
  <c r="Q38" i="11"/>
  <c r="R38" i="11"/>
  <c r="S38" i="11"/>
  <c r="T38" i="11"/>
  <c r="V38" i="11"/>
  <c r="Y38" i="11"/>
  <c r="AE38" i="11"/>
  <c r="AL38" i="11"/>
  <c r="AM38" i="11"/>
  <c r="G39" i="11"/>
  <c r="H39" i="11"/>
  <c r="I39" i="11"/>
  <c r="K39" i="11"/>
  <c r="L39" i="11"/>
  <c r="M39" i="11"/>
  <c r="N39" i="11"/>
  <c r="O39" i="11"/>
  <c r="P39" i="11"/>
  <c r="Q39" i="11"/>
  <c r="R39" i="11"/>
  <c r="S39" i="11"/>
  <c r="T39" i="11"/>
  <c r="V39" i="11"/>
  <c r="Y39" i="11"/>
  <c r="AE39" i="11"/>
  <c r="AF39" i="11"/>
  <c r="AG39" i="11"/>
  <c r="AH39" i="11"/>
  <c r="AI39" i="11"/>
  <c r="AL39" i="11"/>
  <c r="AM39" i="11"/>
  <c r="G40" i="11"/>
  <c r="H40" i="11"/>
  <c r="I40" i="11"/>
  <c r="K40" i="11"/>
  <c r="L40" i="11"/>
  <c r="M40" i="11"/>
  <c r="N40" i="11"/>
  <c r="O40" i="11"/>
  <c r="P40" i="11"/>
  <c r="Q40" i="11"/>
  <c r="R40" i="11"/>
  <c r="S40" i="11"/>
  <c r="T40" i="11"/>
  <c r="V40" i="11"/>
  <c r="Y40" i="11"/>
  <c r="AE40" i="11"/>
  <c r="AL40" i="11"/>
  <c r="AM40" i="11"/>
  <c r="G41" i="11"/>
  <c r="H41" i="11"/>
  <c r="I41" i="11"/>
  <c r="K41" i="11"/>
  <c r="L41" i="11"/>
  <c r="M41" i="11"/>
  <c r="N41" i="11"/>
  <c r="O41" i="11"/>
  <c r="P41" i="11"/>
  <c r="Q41" i="11"/>
  <c r="R41" i="11"/>
  <c r="S41" i="11"/>
  <c r="T41" i="11"/>
  <c r="V41" i="11"/>
  <c r="Y41" i="11"/>
  <c r="AE41" i="11"/>
  <c r="AF41" i="11"/>
  <c r="AG41" i="11"/>
  <c r="AH41" i="11"/>
  <c r="AI41" i="11"/>
  <c r="AL41" i="11"/>
  <c r="AM41" i="11"/>
  <c r="G42" i="11"/>
  <c r="S42" i="11"/>
  <c r="T42" i="11"/>
  <c r="V42" i="11"/>
  <c r="AE42" i="11"/>
  <c r="AL42" i="11"/>
  <c r="AM42" i="11"/>
  <c r="G43" i="11"/>
  <c r="H43" i="11"/>
  <c r="I43" i="11"/>
  <c r="K43" i="11"/>
  <c r="L43" i="11"/>
  <c r="M43" i="11"/>
  <c r="N43" i="11"/>
  <c r="O43" i="11"/>
  <c r="P43" i="11"/>
  <c r="Q43" i="11"/>
  <c r="R43" i="11"/>
  <c r="S43" i="11"/>
  <c r="T43" i="11"/>
  <c r="V43" i="11"/>
  <c r="Y43" i="11"/>
  <c r="AE43" i="11"/>
  <c r="AL43" i="11"/>
  <c r="AM43" i="11"/>
  <c r="AL44" i="11"/>
  <c r="AM44" i="11"/>
  <c r="AL45" i="11"/>
  <c r="AM45" i="11"/>
  <c r="AL46" i="11"/>
  <c r="AM46" i="11"/>
  <c r="AL47" i="11"/>
  <c r="AM47" i="11"/>
  <c r="AL48" i="11"/>
  <c r="AM48" i="11"/>
  <c r="G49" i="11"/>
  <c r="Q49" i="11"/>
  <c r="R49" i="11"/>
  <c r="S49" i="11"/>
  <c r="T49" i="11"/>
  <c r="V49" i="11"/>
  <c r="Y49" i="11"/>
  <c r="AE49" i="11"/>
  <c r="AL49" i="11"/>
  <c r="AM49" i="11"/>
  <c r="G50" i="11"/>
  <c r="H50" i="11"/>
  <c r="I50" i="11"/>
  <c r="K50" i="11"/>
  <c r="L50" i="11"/>
  <c r="M50" i="11"/>
  <c r="N50" i="11"/>
  <c r="O50" i="11"/>
  <c r="P50" i="11"/>
  <c r="Q50" i="11"/>
  <c r="R50" i="11"/>
  <c r="S50" i="11"/>
  <c r="T50" i="11"/>
  <c r="V50" i="11"/>
  <c r="Y50" i="11"/>
  <c r="AE50" i="11"/>
  <c r="AF50" i="11"/>
  <c r="AG50" i="11"/>
  <c r="AH50" i="11"/>
  <c r="AI50" i="11"/>
  <c r="AL50" i="11"/>
  <c r="AM50" i="11"/>
  <c r="G51" i="11"/>
  <c r="H51" i="11"/>
  <c r="I51" i="11"/>
  <c r="K51" i="11"/>
  <c r="L51" i="11"/>
  <c r="M51" i="11"/>
  <c r="N51" i="11"/>
  <c r="O51" i="11"/>
  <c r="P51" i="11"/>
  <c r="Q51" i="11"/>
  <c r="R51" i="11"/>
  <c r="S51" i="11"/>
  <c r="T51" i="11"/>
  <c r="V51" i="11"/>
  <c r="Y51" i="11"/>
  <c r="AE51" i="11"/>
  <c r="AL51" i="11"/>
  <c r="AM51" i="11"/>
  <c r="AL52" i="11"/>
  <c r="AM52" i="11"/>
  <c r="AL53" i="11"/>
  <c r="AM53" i="11"/>
  <c r="G54" i="11"/>
  <c r="H54" i="11"/>
  <c r="I54" i="11"/>
  <c r="K54" i="11"/>
  <c r="L54" i="11"/>
  <c r="M54" i="11"/>
  <c r="N54" i="11"/>
  <c r="O54" i="11"/>
  <c r="P54" i="11"/>
  <c r="Q54" i="11"/>
  <c r="R54" i="11"/>
  <c r="S54" i="11"/>
  <c r="T54" i="11"/>
  <c r="V54" i="11"/>
  <c r="Y54" i="11"/>
  <c r="AE54" i="11"/>
  <c r="AL54" i="11"/>
  <c r="AM54" i="11"/>
  <c r="G55" i="11"/>
  <c r="H55" i="11"/>
  <c r="I55" i="11"/>
  <c r="K55" i="11"/>
  <c r="L55" i="11"/>
  <c r="M55" i="11"/>
  <c r="N55" i="11"/>
  <c r="O55" i="11"/>
  <c r="P55" i="11"/>
  <c r="Q55" i="11"/>
  <c r="R55" i="11"/>
  <c r="S55" i="11"/>
  <c r="T55" i="11"/>
  <c r="V55" i="11"/>
  <c r="Y55" i="11"/>
  <c r="AE55" i="11"/>
  <c r="AL55" i="11"/>
  <c r="AM55" i="11"/>
  <c r="G56" i="11"/>
  <c r="H56" i="11"/>
  <c r="I56" i="11"/>
  <c r="K56" i="11"/>
  <c r="L56" i="11"/>
  <c r="M56" i="11"/>
  <c r="N56" i="11"/>
  <c r="O56" i="11"/>
  <c r="P56" i="11"/>
  <c r="Q56" i="11"/>
  <c r="R56" i="11"/>
  <c r="S56" i="11"/>
  <c r="T56" i="11"/>
  <c r="V56" i="11"/>
  <c r="Y56" i="11"/>
  <c r="AE56" i="11"/>
  <c r="AL56" i="11"/>
  <c r="AM56" i="11"/>
  <c r="G57" i="11"/>
  <c r="H57" i="11"/>
  <c r="I57" i="11"/>
  <c r="K57" i="11"/>
  <c r="L57" i="11"/>
  <c r="M57" i="11"/>
  <c r="N57" i="11"/>
  <c r="O57" i="11"/>
  <c r="P57" i="11"/>
  <c r="Q57" i="11"/>
  <c r="R57" i="11"/>
  <c r="S57" i="11"/>
  <c r="T57" i="11"/>
  <c r="V57" i="11"/>
  <c r="Y57" i="11"/>
  <c r="AE57" i="11"/>
  <c r="AL57" i="11"/>
  <c r="AM57" i="11"/>
  <c r="G58" i="11"/>
  <c r="H58" i="11"/>
  <c r="I58" i="11"/>
  <c r="K58" i="11"/>
  <c r="L58" i="11"/>
  <c r="M58" i="11"/>
  <c r="N58" i="11"/>
  <c r="O58" i="11"/>
  <c r="P58" i="11"/>
  <c r="Q58" i="11"/>
  <c r="R58" i="11"/>
  <c r="S58" i="11"/>
  <c r="T58" i="11"/>
  <c r="V58" i="11"/>
  <c r="Y58" i="11"/>
  <c r="AE58" i="11"/>
  <c r="AL58" i="11"/>
  <c r="AM58" i="11"/>
  <c r="G59" i="11"/>
  <c r="H59" i="11"/>
  <c r="I59" i="11"/>
  <c r="K59" i="11"/>
  <c r="L59" i="11"/>
  <c r="M59" i="11"/>
  <c r="N59" i="11"/>
  <c r="O59" i="11"/>
  <c r="P59" i="11"/>
  <c r="Q59" i="11"/>
  <c r="R59" i="11"/>
  <c r="S59" i="11"/>
  <c r="T59" i="11"/>
  <c r="V59" i="11"/>
  <c r="Y59" i="11"/>
  <c r="AE59" i="11"/>
  <c r="AL59" i="11"/>
  <c r="AM59" i="11"/>
  <c r="G60" i="11"/>
  <c r="H60" i="11"/>
  <c r="I60" i="11"/>
  <c r="K60" i="11"/>
  <c r="L60" i="11"/>
  <c r="M60" i="11"/>
  <c r="N60" i="11"/>
  <c r="O60" i="11"/>
  <c r="P60" i="11"/>
  <c r="Q60" i="11"/>
  <c r="R60" i="11"/>
  <c r="S60" i="11"/>
  <c r="T60" i="11"/>
  <c r="V60" i="11"/>
  <c r="Y60" i="11"/>
  <c r="AE60" i="11"/>
  <c r="AL60" i="11"/>
  <c r="AM60" i="11"/>
  <c r="G61" i="11"/>
  <c r="H61" i="11"/>
  <c r="I61" i="11"/>
  <c r="K61" i="11"/>
  <c r="L61" i="11"/>
  <c r="M61" i="11"/>
  <c r="N61" i="11"/>
  <c r="O61" i="11"/>
  <c r="P61" i="11"/>
  <c r="Q61" i="11"/>
  <c r="R61" i="11"/>
  <c r="S61" i="11"/>
  <c r="T61" i="11"/>
  <c r="V61" i="11"/>
  <c r="Y61" i="11"/>
  <c r="AE61" i="11"/>
  <c r="AL61" i="11"/>
  <c r="AM61" i="11"/>
  <c r="G62" i="11"/>
  <c r="H62" i="11"/>
  <c r="I62" i="11"/>
  <c r="K62" i="11"/>
  <c r="L62" i="11"/>
  <c r="M62" i="11"/>
  <c r="N62" i="11"/>
  <c r="O62" i="11"/>
  <c r="P62" i="11"/>
  <c r="Q62" i="11"/>
  <c r="R62" i="11"/>
  <c r="S62" i="11"/>
  <c r="T62" i="11"/>
  <c r="V62" i="11"/>
  <c r="Y62" i="11"/>
  <c r="AE62" i="11"/>
  <c r="AL62" i="11"/>
  <c r="AM62" i="11"/>
  <c r="G63" i="11"/>
  <c r="H63" i="11"/>
  <c r="I63" i="11"/>
  <c r="K63" i="11"/>
  <c r="L63" i="11"/>
  <c r="M63" i="11"/>
  <c r="N63" i="11"/>
  <c r="O63" i="11"/>
  <c r="P63" i="11"/>
  <c r="Q63" i="11"/>
  <c r="R63" i="11"/>
  <c r="S63" i="11"/>
  <c r="T63" i="11"/>
  <c r="V63" i="11"/>
  <c r="Y63" i="11"/>
  <c r="AE63" i="11"/>
  <c r="AL63" i="11"/>
  <c r="AM63" i="11"/>
  <c r="G64" i="11"/>
  <c r="H64" i="11"/>
  <c r="I64" i="11"/>
  <c r="K64" i="11"/>
  <c r="L64" i="11"/>
  <c r="M64" i="11"/>
  <c r="N64" i="11"/>
  <c r="O64" i="11"/>
  <c r="P64" i="11"/>
  <c r="Q64" i="11"/>
  <c r="R64" i="11"/>
  <c r="S64" i="11"/>
  <c r="T64" i="11"/>
  <c r="V64" i="11"/>
  <c r="Y64" i="11"/>
  <c r="AE64" i="11"/>
  <c r="AL64" i="11"/>
  <c r="AM64" i="11"/>
  <c r="AL65" i="11"/>
  <c r="AM65" i="11"/>
  <c r="AL66" i="11"/>
  <c r="AM66" i="11"/>
  <c r="G67" i="11"/>
  <c r="H67" i="11"/>
  <c r="I67" i="11"/>
  <c r="K67" i="11"/>
  <c r="L67" i="11"/>
  <c r="M67" i="11"/>
  <c r="N67" i="11"/>
  <c r="O67" i="11"/>
  <c r="P67" i="11"/>
  <c r="Q67" i="11"/>
  <c r="R67" i="11"/>
  <c r="S67" i="11"/>
  <c r="T67" i="11"/>
  <c r="V67" i="11"/>
  <c r="Y67" i="11"/>
  <c r="AE67" i="11"/>
  <c r="AL67" i="11"/>
  <c r="AM67" i="11"/>
  <c r="G68" i="11"/>
  <c r="H68" i="11"/>
  <c r="I68" i="11"/>
  <c r="K68" i="11"/>
  <c r="L68" i="11"/>
  <c r="M68" i="11"/>
  <c r="N68" i="11"/>
  <c r="O68" i="11"/>
  <c r="P68" i="11"/>
  <c r="Q68" i="11"/>
  <c r="R68" i="11"/>
  <c r="S68" i="11"/>
  <c r="T68" i="11"/>
  <c r="V68" i="11"/>
  <c r="Y68" i="11"/>
  <c r="AE68" i="11"/>
  <c r="AL68" i="11"/>
  <c r="AM68" i="11"/>
  <c r="G69" i="11"/>
  <c r="H69" i="11"/>
  <c r="I69" i="11"/>
  <c r="K69" i="11"/>
  <c r="L69" i="11"/>
  <c r="M69" i="11"/>
  <c r="N69" i="11"/>
  <c r="O69" i="11"/>
  <c r="P69" i="11"/>
  <c r="Q69" i="11"/>
  <c r="R69" i="11"/>
  <c r="S69" i="11"/>
  <c r="T69" i="11"/>
  <c r="V69" i="11"/>
  <c r="Y69" i="11"/>
  <c r="AE69" i="11"/>
  <c r="AL69" i="11"/>
  <c r="AM69" i="11"/>
  <c r="G70" i="11"/>
  <c r="H70" i="11"/>
  <c r="I70" i="11"/>
  <c r="K70" i="11"/>
  <c r="L70" i="11"/>
  <c r="M70" i="11"/>
  <c r="N70" i="11"/>
  <c r="O70" i="11"/>
  <c r="P70" i="11"/>
  <c r="Q70" i="11"/>
  <c r="R70" i="11"/>
  <c r="S70" i="11"/>
  <c r="T70" i="11"/>
  <c r="V70" i="11"/>
  <c r="Y70" i="11"/>
  <c r="AE70" i="11"/>
  <c r="AL70" i="11"/>
  <c r="AM70" i="11"/>
  <c r="G71" i="11"/>
  <c r="H71" i="11"/>
  <c r="I71" i="11"/>
  <c r="K71" i="11"/>
  <c r="L71" i="11"/>
  <c r="M71" i="11"/>
  <c r="N71" i="11"/>
  <c r="O71" i="11"/>
  <c r="P71" i="11"/>
  <c r="Q71" i="11"/>
  <c r="R71" i="11"/>
  <c r="S71" i="11"/>
  <c r="T71" i="11"/>
  <c r="V71" i="11"/>
  <c r="Y71" i="11"/>
  <c r="AE71" i="11"/>
  <c r="AL71" i="11"/>
  <c r="AM71" i="11"/>
  <c r="G72" i="11"/>
  <c r="H72" i="11"/>
  <c r="I72" i="11"/>
  <c r="K72" i="11"/>
  <c r="L72" i="11"/>
  <c r="M72" i="11"/>
  <c r="N72" i="11"/>
  <c r="O72" i="11"/>
  <c r="P72" i="11"/>
  <c r="Q72" i="11"/>
  <c r="R72" i="11"/>
  <c r="S72" i="11"/>
  <c r="T72" i="11"/>
  <c r="V72" i="11"/>
  <c r="Y72" i="11"/>
  <c r="AE72" i="11"/>
  <c r="AL72" i="11"/>
  <c r="AM72" i="11"/>
  <c r="G73" i="11"/>
  <c r="H73" i="11"/>
  <c r="I73" i="11"/>
  <c r="K73" i="11"/>
  <c r="L73" i="11"/>
  <c r="M73" i="11"/>
  <c r="N73" i="11"/>
  <c r="O73" i="11"/>
  <c r="P73" i="11"/>
  <c r="Q73" i="11"/>
  <c r="R73" i="11"/>
  <c r="S73" i="11"/>
  <c r="T73" i="11"/>
  <c r="V73" i="11"/>
  <c r="Y73" i="11"/>
  <c r="AE73" i="11"/>
  <c r="AL73" i="11"/>
  <c r="AM73" i="11"/>
  <c r="G74" i="11"/>
  <c r="H74" i="11"/>
  <c r="I74" i="11"/>
  <c r="K74" i="11"/>
  <c r="L74" i="11"/>
  <c r="M74" i="11"/>
  <c r="N74" i="11"/>
  <c r="O74" i="11"/>
  <c r="P74" i="11"/>
  <c r="Q74" i="11"/>
  <c r="R74" i="11"/>
  <c r="S74" i="11"/>
  <c r="T74" i="11"/>
  <c r="V74" i="11"/>
  <c r="Y74" i="11"/>
  <c r="AE74" i="11"/>
  <c r="AL74" i="11"/>
  <c r="AM74" i="11"/>
  <c r="G75" i="11"/>
  <c r="H75" i="11"/>
  <c r="I75" i="11"/>
  <c r="K75" i="11"/>
  <c r="L75" i="11"/>
  <c r="M75" i="11"/>
  <c r="N75" i="11"/>
  <c r="O75" i="11"/>
  <c r="P75" i="11"/>
  <c r="Q75" i="11"/>
  <c r="R75" i="11"/>
  <c r="S75" i="11"/>
  <c r="T75" i="11"/>
  <c r="V75" i="11"/>
  <c r="Y75" i="11"/>
  <c r="AE75" i="11"/>
  <c r="AL75" i="11"/>
  <c r="AM75" i="11"/>
  <c r="G76" i="11"/>
  <c r="H76" i="11"/>
  <c r="I76" i="11"/>
  <c r="K76" i="11"/>
  <c r="L76" i="11"/>
  <c r="M76" i="11"/>
  <c r="N76" i="11"/>
  <c r="O76" i="11"/>
  <c r="P76" i="11"/>
  <c r="Q76" i="11"/>
  <c r="R76" i="11"/>
  <c r="S76" i="11"/>
  <c r="T76" i="11"/>
  <c r="V76" i="11"/>
  <c r="Y76" i="11"/>
  <c r="AE76" i="11"/>
  <c r="AL76" i="11"/>
  <c r="AM76" i="11"/>
  <c r="G77" i="11"/>
  <c r="H77" i="11"/>
  <c r="I77" i="11"/>
  <c r="K77" i="11"/>
  <c r="L77" i="11"/>
  <c r="M77" i="11"/>
  <c r="N77" i="11"/>
  <c r="O77" i="11"/>
  <c r="P77" i="11"/>
  <c r="Q77" i="11"/>
  <c r="R77" i="11"/>
  <c r="S77" i="11"/>
  <c r="T77" i="11"/>
  <c r="V77" i="11"/>
  <c r="Y77" i="11"/>
  <c r="AE77" i="11"/>
  <c r="AL77" i="11"/>
  <c r="AM77" i="11"/>
  <c r="G78" i="11"/>
  <c r="H78" i="11"/>
  <c r="I78" i="11"/>
  <c r="K78" i="11"/>
  <c r="L78" i="11"/>
  <c r="M78" i="11"/>
  <c r="N78" i="11"/>
  <c r="O78" i="11"/>
  <c r="P78" i="11"/>
  <c r="Q78" i="11"/>
  <c r="R78" i="11"/>
  <c r="S78" i="11"/>
  <c r="T78" i="11"/>
  <c r="V78" i="11"/>
  <c r="Y78" i="11"/>
  <c r="AE78" i="11"/>
  <c r="AL78" i="11"/>
  <c r="AM78" i="11"/>
  <c r="G79" i="11"/>
  <c r="H79" i="11"/>
  <c r="I79" i="11"/>
  <c r="K79" i="11"/>
  <c r="L79" i="11"/>
  <c r="M79" i="11"/>
  <c r="N79" i="11"/>
  <c r="O79" i="11"/>
  <c r="P79" i="11"/>
  <c r="Q79" i="11"/>
  <c r="R79" i="11"/>
  <c r="S79" i="11"/>
  <c r="T79" i="11"/>
  <c r="V79" i="11"/>
  <c r="Y79" i="11"/>
  <c r="AE79" i="11"/>
  <c r="AL79" i="11"/>
  <c r="AM79" i="11"/>
  <c r="G80" i="11"/>
  <c r="H80" i="11"/>
  <c r="I80" i="11"/>
  <c r="K80" i="11"/>
  <c r="L80" i="11"/>
  <c r="M80" i="11"/>
  <c r="N80" i="11"/>
  <c r="O80" i="11"/>
  <c r="P80" i="11"/>
  <c r="Q80" i="11"/>
  <c r="R80" i="11"/>
  <c r="S80" i="11"/>
  <c r="T80" i="11"/>
  <c r="V80" i="11"/>
  <c r="Y80" i="11"/>
  <c r="AE80" i="11"/>
  <c r="AL80" i="11"/>
  <c r="AM80" i="11"/>
  <c r="G81" i="11"/>
  <c r="H81" i="11"/>
  <c r="I81" i="11"/>
  <c r="K81" i="11"/>
  <c r="L81" i="11"/>
  <c r="M81" i="11"/>
  <c r="N81" i="11"/>
  <c r="O81" i="11"/>
  <c r="P81" i="11"/>
  <c r="Q81" i="11"/>
  <c r="R81" i="11"/>
  <c r="S81" i="11"/>
  <c r="T81" i="11"/>
  <c r="V81" i="11"/>
  <c r="Y81" i="11"/>
  <c r="AE81" i="11"/>
  <c r="AL81" i="11"/>
  <c r="AM81" i="11"/>
  <c r="AL82" i="11"/>
  <c r="AM82" i="11"/>
  <c r="AL83" i="11"/>
  <c r="AM83" i="11"/>
  <c r="G84" i="11"/>
  <c r="H84" i="11"/>
  <c r="I84" i="11"/>
  <c r="K84" i="11"/>
  <c r="L84" i="11"/>
  <c r="M84" i="11"/>
  <c r="N84" i="11"/>
  <c r="O84" i="11"/>
  <c r="P84" i="11"/>
  <c r="Q84" i="11"/>
  <c r="R84" i="11"/>
  <c r="S84" i="11"/>
  <c r="T84" i="11"/>
  <c r="V84" i="11"/>
  <c r="AE84" i="11"/>
  <c r="AL84" i="11"/>
  <c r="AM84" i="11"/>
  <c r="G85" i="11"/>
  <c r="H85" i="11"/>
  <c r="I85" i="11"/>
  <c r="K85" i="11"/>
  <c r="L85" i="11"/>
  <c r="M85" i="11"/>
  <c r="N85" i="11"/>
  <c r="O85" i="11"/>
  <c r="P85" i="11"/>
  <c r="Q85" i="11"/>
  <c r="R85" i="11"/>
  <c r="S85" i="11"/>
  <c r="T85" i="11"/>
  <c r="V85" i="11"/>
  <c r="AE85" i="11"/>
  <c r="AL85" i="11"/>
  <c r="AM85" i="11"/>
  <c r="AL86" i="11"/>
  <c r="AM86" i="11"/>
  <c r="AL87" i="11"/>
  <c r="AM87" i="11"/>
  <c r="AL88" i="11"/>
  <c r="AM88" i="11"/>
  <c r="AL89" i="11"/>
  <c r="AM89" i="11"/>
  <c r="AL90" i="11"/>
  <c r="AM90" i="11"/>
  <c r="AL91" i="11"/>
  <c r="AM91" i="11"/>
  <c r="G92" i="11"/>
  <c r="H92" i="11"/>
  <c r="I92" i="11"/>
  <c r="K92" i="11"/>
  <c r="L92" i="11"/>
  <c r="M92" i="11"/>
  <c r="N92" i="11"/>
  <c r="O92" i="11"/>
  <c r="P92" i="11"/>
  <c r="Q92" i="11"/>
  <c r="R92" i="11"/>
  <c r="S92" i="11"/>
  <c r="T92" i="11"/>
  <c r="V92" i="11"/>
  <c r="Y92" i="11"/>
  <c r="AE92" i="11"/>
  <c r="AL92" i="11"/>
  <c r="AM92" i="11"/>
  <c r="G93" i="11"/>
  <c r="H93" i="11"/>
  <c r="I93" i="11"/>
  <c r="K93" i="11"/>
  <c r="L93" i="11"/>
  <c r="M93" i="11"/>
  <c r="N93" i="11"/>
  <c r="O93" i="11"/>
  <c r="P93" i="11"/>
  <c r="Q93" i="11"/>
  <c r="R93" i="11"/>
  <c r="S93" i="11"/>
  <c r="T93" i="11"/>
  <c r="V93" i="11"/>
  <c r="Y93" i="11"/>
  <c r="AE93" i="11"/>
  <c r="AL93" i="11"/>
  <c r="AM93" i="11"/>
  <c r="G94" i="11"/>
  <c r="H94" i="11"/>
  <c r="I94" i="11"/>
  <c r="K94" i="11"/>
  <c r="L94" i="11"/>
  <c r="M94" i="11"/>
  <c r="N94" i="11"/>
  <c r="O94" i="11"/>
  <c r="P94" i="11"/>
  <c r="Q94" i="11"/>
  <c r="R94" i="11"/>
  <c r="S94" i="11"/>
  <c r="T94" i="11"/>
  <c r="V94" i="11"/>
  <c r="Y94" i="11"/>
  <c r="AE94" i="11"/>
  <c r="AL94" i="11"/>
  <c r="AM94" i="11"/>
  <c r="G95" i="11"/>
  <c r="H95" i="11"/>
  <c r="I95" i="11"/>
  <c r="K95" i="11"/>
  <c r="L95" i="11"/>
  <c r="M95" i="11"/>
  <c r="N95" i="11"/>
  <c r="O95" i="11"/>
  <c r="P95" i="11"/>
  <c r="Q95" i="11"/>
  <c r="R95" i="11"/>
  <c r="S95" i="11"/>
  <c r="T95" i="11"/>
  <c r="V95" i="11"/>
  <c r="Y95" i="11"/>
  <c r="AE95" i="11"/>
  <c r="AL95" i="11"/>
  <c r="AM95" i="11"/>
  <c r="G96" i="11"/>
  <c r="H96" i="11"/>
  <c r="I96" i="11"/>
  <c r="K96" i="11"/>
  <c r="L96" i="11"/>
  <c r="M96" i="11"/>
  <c r="N96" i="11"/>
  <c r="O96" i="11"/>
  <c r="P96" i="11"/>
  <c r="Q96" i="11"/>
  <c r="R96" i="11"/>
  <c r="S96" i="11"/>
  <c r="T96" i="11"/>
  <c r="V96" i="11"/>
  <c r="Y96" i="11"/>
  <c r="AE96" i="11"/>
  <c r="AF96" i="11"/>
  <c r="AG96" i="11"/>
  <c r="AH96" i="11"/>
  <c r="AI96" i="11"/>
  <c r="AL96" i="11"/>
  <c r="AM96" i="11"/>
  <c r="G97" i="11"/>
  <c r="H97" i="11"/>
  <c r="I97" i="11"/>
  <c r="K97" i="11"/>
  <c r="L97" i="11"/>
  <c r="M97" i="11"/>
  <c r="N97" i="11"/>
  <c r="O97" i="11"/>
  <c r="P97" i="11"/>
  <c r="Q97" i="11"/>
  <c r="R97" i="11"/>
  <c r="S97" i="11"/>
  <c r="T97" i="11"/>
  <c r="V97" i="11"/>
  <c r="AE97" i="11"/>
  <c r="AL97" i="11"/>
  <c r="AM97" i="11"/>
  <c r="G98" i="11"/>
  <c r="Q98" i="11"/>
  <c r="R98" i="11"/>
  <c r="S98" i="11"/>
  <c r="T98" i="11"/>
  <c r="V98" i="11"/>
  <c r="Y98" i="11"/>
  <c r="AE98" i="11"/>
  <c r="AL98" i="11"/>
  <c r="AM98" i="11"/>
  <c r="G99" i="11"/>
  <c r="H99" i="11"/>
  <c r="I99" i="11"/>
  <c r="K99" i="11"/>
  <c r="L99" i="11"/>
  <c r="M99" i="11"/>
  <c r="N99" i="11"/>
  <c r="O99" i="11"/>
  <c r="P99" i="11"/>
  <c r="Q99" i="11"/>
  <c r="R99" i="11"/>
  <c r="S99" i="11"/>
  <c r="T99" i="11"/>
  <c r="V99" i="11"/>
  <c r="Y99" i="11"/>
  <c r="AE99" i="11"/>
  <c r="AF99" i="11"/>
  <c r="AG99" i="11"/>
  <c r="AH99" i="11"/>
  <c r="AI99" i="11"/>
  <c r="AL99" i="11"/>
  <c r="AM99" i="11"/>
  <c r="G100" i="11"/>
  <c r="H100" i="11"/>
  <c r="I100" i="11"/>
  <c r="K100" i="11"/>
  <c r="L100" i="11"/>
  <c r="M100" i="11"/>
  <c r="N100" i="11"/>
  <c r="O100" i="11"/>
  <c r="P100" i="11"/>
  <c r="Q100" i="11"/>
  <c r="R100" i="11"/>
  <c r="S100" i="11"/>
  <c r="T100" i="11"/>
  <c r="V100" i="11"/>
  <c r="Y100" i="11"/>
  <c r="AE100" i="11"/>
  <c r="AF100" i="11"/>
  <c r="AG100" i="11"/>
  <c r="AH100" i="11"/>
  <c r="AI100" i="11"/>
  <c r="AL100" i="11"/>
  <c r="AM100" i="11"/>
  <c r="G101" i="11"/>
  <c r="H101" i="11"/>
  <c r="I101" i="11"/>
  <c r="K101" i="11"/>
  <c r="L101" i="11"/>
  <c r="M101" i="11"/>
  <c r="N101" i="11"/>
  <c r="O101" i="11"/>
  <c r="P101" i="11"/>
  <c r="Q101" i="11"/>
  <c r="R101" i="11"/>
  <c r="S101" i="11"/>
  <c r="T101" i="11"/>
  <c r="V101" i="11"/>
  <c r="Y101" i="11"/>
  <c r="AE101" i="11"/>
  <c r="AF101" i="11"/>
  <c r="AG101" i="11"/>
  <c r="AH101" i="11"/>
  <c r="AI101" i="11"/>
  <c r="AL101" i="11"/>
  <c r="AM101" i="11"/>
  <c r="G102" i="11"/>
  <c r="H102" i="11"/>
  <c r="I102" i="11"/>
  <c r="K102" i="11"/>
  <c r="L102" i="11"/>
  <c r="M102" i="11"/>
  <c r="N102" i="11"/>
  <c r="O102" i="11"/>
  <c r="P102" i="11"/>
  <c r="Q102" i="11"/>
  <c r="R102" i="11"/>
  <c r="S102" i="11"/>
  <c r="T102" i="11"/>
  <c r="V102" i="11"/>
  <c r="Y102" i="11"/>
  <c r="AE102" i="11"/>
  <c r="AF102" i="11"/>
  <c r="AG102" i="11"/>
  <c r="AH102" i="11"/>
  <c r="AI102" i="11"/>
  <c r="AL102" i="11"/>
  <c r="AM102" i="11"/>
  <c r="G103" i="11"/>
  <c r="H103" i="11"/>
  <c r="I103" i="11"/>
  <c r="K103" i="11"/>
  <c r="L103" i="11"/>
  <c r="M103" i="11"/>
  <c r="N103" i="11"/>
  <c r="O103" i="11"/>
  <c r="P103" i="11"/>
  <c r="Q103" i="11"/>
  <c r="R103" i="11"/>
  <c r="S103" i="11"/>
  <c r="T103" i="11"/>
  <c r="V103" i="11"/>
  <c r="Y103" i="11"/>
  <c r="AE103" i="11"/>
  <c r="AF103" i="11"/>
  <c r="AG103" i="11"/>
  <c r="AH103" i="11"/>
  <c r="AI103" i="11"/>
  <c r="AL103" i="11"/>
  <c r="AM103" i="11"/>
  <c r="G104" i="11"/>
  <c r="H104" i="11"/>
  <c r="I104" i="11"/>
  <c r="K104" i="11"/>
  <c r="L104" i="11"/>
  <c r="M104" i="11"/>
  <c r="N104" i="11"/>
  <c r="O104" i="11"/>
  <c r="P104" i="11"/>
  <c r="Q104" i="11"/>
  <c r="R104" i="11"/>
  <c r="S104" i="11"/>
  <c r="T104" i="11"/>
  <c r="V104" i="11"/>
  <c r="AE104" i="11"/>
  <c r="AL104" i="11"/>
  <c r="AM104" i="11"/>
  <c r="G105" i="11"/>
  <c r="H105" i="11"/>
  <c r="I105" i="11"/>
  <c r="K105" i="11"/>
  <c r="L105" i="11"/>
  <c r="M105" i="11"/>
  <c r="N105" i="11"/>
  <c r="O105" i="11"/>
  <c r="P105" i="11"/>
  <c r="Q105" i="11"/>
  <c r="R105" i="11"/>
  <c r="S105" i="11"/>
  <c r="T105" i="11"/>
  <c r="V105" i="11"/>
  <c r="Y105" i="11"/>
  <c r="AE105" i="11"/>
  <c r="AF105" i="11"/>
  <c r="AG105" i="11"/>
  <c r="AH105" i="11"/>
  <c r="AI105" i="11"/>
  <c r="AL105" i="11"/>
  <c r="AM105" i="11"/>
  <c r="AL106" i="11"/>
  <c r="AM106" i="11"/>
  <c r="AL107" i="11"/>
  <c r="AM107" i="11"/>
  <c r="AL108" i="11"/>
  <c r="AM108" i="11"/>
  <c r="AL109" i="11"/>
  <c r="AM109" i="11"/>
  <c r="H110" i="11"/>
  <c r="I110" i="11"/>
  <c r="M110" i="11"/>
  <c r="N110" i="11"/>
  <c r="AL110" i="11"/>
  <c r="AM110" i="11"/>
  <c r="G111" i="11"/>
  <c r="H111" i="11"/>
  <c r="I111" i="11"/>
  <c r="K111" i="11"/>
  <c r="L111" i="11"/>
  <c r="M111" i="11"/>
  <c r="N111" i="11"/>
  <c r="O111" i="11"/>
  <c r="P111" i="11"/>
  <c r="Q111" i="11"/>
  <c r="R111" i="11"/>
  <c r="S111" i="11"/>
  <c r="T111" i="11"/>
  <c r="V111" i="11"/>
  <c r="AE111" i="11"/>
  <c r="AL111" i="11"/>
  <c r="AM111" i="11"/>
  <c r="G112" i="11"/>
  <c r="H112" i="11"/>
  <c r="I112" i="11"/>
  <c r="K112" i="11"/>
  <c r="L112" i="11"/>
  <c r="M112" i="11"/>
  <c r="N112" i="11"/>
  <c r="O112" i="11"/>
  <c r="P112" i="11"/>
  <c r="Q112" i="11"/>
  <c r="R112" i="11"/>
  <c r="S112" i="11"/>
  <c r="T112" i="11"/>
  <c r="V112" i="11"/>
  <c r="AE112" i="11"/>
  <c r="AL112" i="11"/>
  <c r="AM112" i="11"/>
  <c r="AL113" i="11"/>
  <c r="AM113" i="11"/>
  <c r="AL114" i="11"/>
  <c r="AM114" i="11"/>
  <c r="G115" i="11"/>
  <c r="H115" i="11"/>
  <c r="I115" i="11"/>
  <c r="K115" i="11"/>
  <c r="L115" i="11"/>
  <c r="M115" i="11"/>
  <c r="N115" i="11"/>
  <c r="O115" i="11"/>
  <c r="P115" i="11"/>
  <c r="Q115" i="11"/>
  <c r="R115" i="11"/>
  <c r="S115" i="11"/>
  <c r="T115" i="11"/>
  <c r="V115" i="11"/>
  <c r="Y115" i="11"/>
  <c r="AE115" i="11"/>
  <c r="AL115" i="11"/>
  <c r="AM115" i="11"/>
  <c r="G116" i="11"/>
  <c r="H116" i="11"/>
  <c r="I116" i="11"/>
  <c r="K116" i="11"/>
  <c r="L116" i="11"/>
  <c r="M116" i="11"/>
  <c r="N116" i="11"/>
  <c r="O116" i="11"/>
  <c r="P116" i="11"/>
  <c r="Q116" i="11"/>
  <c r="R116" i="11"/>
  <c r="S116" i="11"/>
  <c r="T116" i="11"/>
  <c r="V116" i="11"/>
  <c r="AE116" i="11"/>
  <c r="AL116" i="11"/>
  <c r="AM116" i="11"/>
  <c r="AL117" i="11"/>
  <c r="AM117" i="11"/>
  <c r="AL118" i="11"/>
  <c r="AM118" i="11"/>
  <c r="AL119" i="11"/>
  <c r="AM119" i="11"/>
  <c r="AL120" i="11"/>
  <c r="AM120" i="11"/>
  <c r="G121" i="11"/>
  <c r="H121" i="11"/>
  <c r="I121" i="11"/>
  <c r="K121" i="11"/>
  <c r="L121" i="11"/>
  <c r="M121" i="11"/>
  <c r="N121" i="11"/>
  <c r="O121" i="11"/>
  <c r="P121" i="11"/>
  <c r="Q121" i="11"/>
  <c r="R121" i="11"/>
  <c r="S121" i="11"/>
  <c r="T121" i="11"/>
  <c r="V121" i="11"/>
  <c r="Y121" i="11"/>
  <c r="AE121" i="11"/>
  <c r="AL121" i="11"/>
  <c r="AM121" i="11"/>
  <c r="G122" i="11"/>
  <c r="H122" i="11"/>
  <c r="I122" i="11"/>
  <c r="K122" i="11"/>
  <c r="L122" i="11"/>
  <c r="M122" i="11"/>
  <c r="N122" i="11"/>
  <c r="O122" i="11"/>
  <c r="P122" i="11"/>
  <c r="Q122" i="11"/>
  <c r="R122" i="11"/>
  <c r="S122" i="11"/>
  <c r="T122" i="11"/>
  <c r="V122" i="11"/>
  <c r="Y122" i="11"/>
  <c r="AE122" i="11"/>
  <c r="AL122" i="11"/>
  <c r="AM122" i="11"/>
  <c r="G123" i="11"/>
  <c r="H123" i="11"/>
  <c r="I123" i="11"/>
  <c r="K123" i="11"/>
  <c r="L123" i="11"/>
  <c r="M123" i="11"/>
  <c r="N123" i="11"/>
  <c r="O123" i="11"/>
  <c r="P123" i="11"/>
  <c r="Q123" i="11"/>
  <c r="R123" i="11"/>
  <c r="S123" i="11"/>
  <c r="T123" i="11"/>
  <c r="V123" i="11"/>
  <c r="Y123" i="11"/>
  <c r="AE123" i="11"/>
  <c r="AL123" i="11"/>
  <c r="AM123" i="11"/>
  <c r="AL124" i="11"/>
  <c r="AM124" i="11"/>
  <c r="AL125" i="11"/>
  <c r="AM125" i="11"/>
  <c r="G126" i="11"/>
  <c r="H126" i="11"/>
  <c r="I126" i="11"/>
  <c r="K126" i="11"/>
  <c r="L126" i="11"/>
  <c r="M126" i="11"/>
  <c r="N126" i="11"/>
  <c r="O126" i="11"/>
  <c r="P126" i="11"/>
  <c r="Q126" i="11"/>
  <c r="R126" i="11"/>
  <c r="S126" i="11"/>
  <c r="T126" i="11"/>
  <c r="V126" i="11"/>
  <c r="Y126" i="11"/>
  <c r="AE126" i="11"/>
  <c r="AL126" i="11"/>
  <c r="AM126" i="11"/>
  <c r="G127" i="11"/>
  <c r="H127" i="11"/>
  <c r="I127" i="11"/>
  <c r="K127" i="11"/>
  <c r="L127" i="11"/>
  <c r="M127" i="11"/>
  <c r="N127" i="11"/>
  <c r="O127" i="11"/>
  <c r="P127" i="11"/>
  <c r="Q127" i="11"/>
  <c r="R127" i="11"/>
  <c r="S127" i="11"/>
  <c r="T127" i="11"/>
  <c r="V127" i="11"/>
  <c r="Y127" i="11"/>
  <c r="AE127" i="11"/>
  <c r="AL127" i="11"/>
  <c r="AM127" i="11"/>
  <c r="G128" i="11"/>
  <c r="H128" i="11"/>
  <c r="I128" i="11"/>
  <c r="K128" i="11"/>
  <c r="L128" i="11"/>
  <c r="M128" i="11"/>
  <c r="N128" i="11"/>
  <c r="O128" i="11"/>
  <c r="P128" i="11"/>
  <c r="Q128" i="11"/>
  <c r="R128" i="11"/>
  <c r="S128" i="11"/>
  <c r="T128" i="11"/>
  <c r="V128" i="11"/>
  <c r="Y128" i="11"/>
  <c r="AE128" i="11"/>
  <c r="AL128" i="11"/>
  <c r="AM128" i="11"/>
  <c r="G129" i="11"/>
  <c r="H129" i="11"/>
  <c r="I129" i="11"/>
  <c r="K129" i="11"/>
  <c r="L129" i="11"/>
  <c r="M129" i="11"/>
  <c r="N129" i="11"/>
  <c r="O129" i="11"/>
  <c r="P129" i="11"/>
  <c r="Q129" i="11"/>
  <c r="R129" i="11"/>
  <c r="S129" i="11"/>
  <c r="T129" i="11"/>
  <c r="V129" i="11"/>
  <c r="Y129" i="11"/>
  <c r="AE129" i="11"/>
  <c r="AL129" i="11"/>
  <c r="AM129" i="11"/>
  <c r="G130" i="11"/>
  <c r="H130" i="11"/>
  <c r="I130" i="11"/>
  <c r="K130" i="11"/>
  <c r="L130" i="11"/>
  <c r="M130" i="11"/>
  <c r="N130" i="11"/>
  <c r="O130" i="11"/>
  <c r="P130" i="11"/>
  <c r="Q130" i="11"/>
  <c r="R130" i="11"/>
  <c r="S130" i="11"/>
  <c r="T130" i="11"/>
  <c r="V130" i="11"/>
  <c r="Y130" i="11"/>
  <c r="AE130" i="11"/>
  <c r="AL130" i="11"/>
  <c r="AM130" i="11"/>
  <c r="G131" i="11"/>
  <c r="H131" i="11"/>
  <c r="I131" i="11"/>
  <c r="K131" i="11"/>
  <c r="L131" i="11"/>
  <c r="M131" i="11"/>
  <c r="N131" i="11"/>
  <c r="O131" i="11"/>
  <c r="P131" i="11"/>
  <c r="Q131" i="11"/>
  <c r="R131" i="11"/>
  <c r="S131" i="11"/>
  <c r="T131" i="11"/>
  <c r="V131" i="11"/>
  <c r="Y131" i="11"/>
  <c r="AE131" i="11"/>
  <c r="AL131" i="11"/>
  <c r="AM131" i="11"/>
  <c r="G132" i="11"/>
  <c r="H132" i="11"/>
  <c r="I132" i="11"/>
  <c r="K132" i="11"/>
  <c r="L132" i="11"/>
  <c r="M132" i="11"/>
  <c r="N132" i="11"/>
  <c r="O132" i="11"/>
  <c r="P132" i="11"/>
  <c r="Q132" i="11"/>
  <c r="R132" i="11"/>
  <c r="S132" i="11"/>
  <c r="T132" i="11"/>
  <c r="V132" i="11"/>
  <c r="Y132" i="11"/>
  <c r="AE132" i="11"/>
  <c r="AL132" i="11"/>
  <c r="AM132" i="11"/>
  <c r="G133" i="11"/>
  <c r="H133" i="11"/>
  <c r="I133" i="11"/>
  <c r="K133" i="11"/>
  <c r="L133" i="11"/>
  <c r="M133" i="11"/>
  <c r="N133" i="11"/>
  <c r="O133" i="11"/>
  <c r="P133" i="11"/>
  <c r="Q133" i="11"/>
  <c r="R133" i="11"/>
  <c r="S133" i="11"/>
  <c r="T133" i="11"/>
  <c r="V133" i="11"/>
  <c r="Y133" i="11"/>
  <c r="AE133" i="11"/>
  <c r="AL133" i="11"/>
  <c r="AM133" i="11"/>
  <c r="AL134" i="11"/>
  <c r="AM134" i="11"/>
  <c r="AL135" i="11"/>
  <c r="AM135" i="11"/>
  <c r="AL136" i="11"/>
  <c r="AM136" i="11"/>
  <c r="AL137" i="11"/>
  <c r="AM137" i="11"/>
  <c r="G138" i="11"/>
  <c r="H138" i="11"/>
  <c r="I138" i="11"/>
  <c r="K138" i="11"/>
  <c r="L138" i="11"/>
  <c r="M138" i="11"/>
  <c r="N138" i="11"/>
  <c r="O138" i="11"/>
  <c r="P138" i="11"/>
  <c r="Q138" i="11"/>
  <c r="R138" i="11"/>
  <c r="S138" i="11"/>
  <c r="T138" i="11"/>
  <c r="V138" i="11"/>
  <c r="Y138" i="11"/>
  <c r="AE138" i="11"/>
  <c r="AL138" i="11"/>
  <c r="AM138" i="11"/>
  <c r="G139" i="11"/>
  <c r="H139" i="11"/>
  <c r="I139" i="11"/>
  <c r="K139" i="11"/>
  <c r="L139" i="11"/>
  <c r="M139" i="11"/>
  <c r="N139" i="11"/>
  <c r="O139" i="11"/>
  <c r="P139" i="11"/>
  <c r="Q139" i="11"/>
  <c r="R139" i="11"/>
  <c r="S139" i="11"/>
  <c r="T139" i="11"/>
  <c r="V139" i="11"/>
  <c r="Y139" i="11"/>
  <c r="AE139" i="11"/>
  <c r="AL139" i="11"/>
  <c r="AM139" i="11"/>
  <c r="G140" i="11"/>
  <c r="H140" i="11"/>
  <c r="I140" i="11"/>
  <c r="K140" i="11"/>
  <c r="L140" i="11"/>
  <c r="M140" i="11"/>
  <c r="N140" i="11"/>
  <c r="O140" i="11"/>
  <c r="P140" i="11"/>
  <c r="Q140" i="11"/>
  <c r="R140" i="11"/>
  <c r="S140" i="11"/>
  <c r="T140" i="11"/>
  <c r="V140" i="11"/>
  <c r="Y140" i="11"/>
  <c r="AE140" i="11"/>
  <c r="AF140" i="11"/>
  <c r="AG140" i="11"/>
  <c r="AH140" i="11"/>
  <c r="AI140" i="11"/>
  <c r="AL140" i="11"/>
  <c r="AM140" i="11"/>
  <c r="G141" i="11"/>
  <c r="H141" i="11"/>
  <c r="I141" i="11"/>
  <c r="K141" i="11"/>
  <c r="L141" i="11"/>
  <c r="M141" i="11"/>
  <c r="N141" i="11"/>
  <c r="O141" i="11"/>
  <c r="P141" i="11"/>
  <c r="Q141" i="11"/>
  <c r="R141" i="11"/>
  <c r="S141" i="11"/>
  <c r="T141" i="11"/>
  <c r="V141" i="11"/>
  <c r="AE141" i="11"/>
  <c r="AL141" i="11"/>
  <c r="AM141" i="11"/>
  <c r="G142" i="11"/>
  <c r="H142" i="11"/>
  <c r="I142" i="11"/>
  <c r="K142" i="11"/>
  <c r="L142" i="11"/>
  <c r="M142" i="11"/>
  <c r="N142" i="11"/>
  <c r="O142" i="11"/>
  <c r="P142" i="11"/>
  <c r="Q142" i="11"/>
  <c r="R142" i="11"/>
  <c r="S142" i="11"/>
  <c r="T142" i="11"/>
  <c r="V142" i="11"/>
  <c r="Y142" i="11"/>
  <c r="AE142" i="11"/>
  <c r="AF142" i="11"/>
  <c r="AG142" i="11"/>
  <c r="AH142" i="11"/>
  <c r="AI142" i="11"/>
  <c r="AL142" i="11"/>
  <c r="AM142" i="11"/>
  <c r="G143" i="11"/>
  <c r="H143" i="11"/>
  <c r="I143" i="11"/>
  <c r="K143" i="11"/>
  <c r="L143" i="11"/>
  <c r="M143" i="11"/>
  <c r="N143" i="11"/>
  <c r="O143" i="11"/>
  <c r="P143" i="11"/>
  <c r="Q143" i="11"/>
  <c r="R143" i="11"/>
  <c r="S143" i="11"/>
  <c r="T143" i="11"/>
  <c r="V143" i="11"/>
  <c r="Y143" i="11"/>
  <c r="AE143" i="11"/>
  <c r="AL143" i="11"/>
  <c r="AM143" i="11"/>
  <c r="G144" i="11"/>
  <c r="H144" i="11"/>
  <c r="I144" i="11"/>
  <c r="K144" i="11"/>
  <c r="L144" i="11"/>
  <c r="M144" i="11"/>
  <c r="N144" i="11"/>
  <c r="O144" i="11"/>
  <c r="P144" i="11"/>
  <c r="Q144" i="11"/>
  <c r="R144" i="11"/>
  <c r="S144" i="11"/>
  <c r="T144" i="11"/>
  <c r="V144" i="11"/>
  <c r="Y144" i="11"/>
  <c r="AE144" i="11"/>
  <c r="AL144" i="11"/>
  <c r="AM144" i="11"/>
  <c r="AL145" i="11"/>
  <c r="AM145" i="11"/>
  <c r="AL146" i="11"/>
  <c r="AM146" i="11"/>
  <c r="AL147" i="11"/>
  <c r="AM147" i="11"/>
  <c r="S148" i="11"/>
  <c r="T148" i="11"/>
  <c r="AL148" i="11"/>
  <c r="AM148" i="11"/>
  <c r="G149" i="11"/>
  <c r="H149" i="11"/>
  <c r="I149" i="11"/>
  <c r="K149" i="11"/>
  <c r="L149" i="11"/>
  <c r="M149" i="11"/>
  <c r="N149" i="11"/>
  <c r="O149" i="11"/>
  <c r="P149" i="11"/>
  <c r="Q149" i="11"/>
  <c r="R149" i="11"/>
  <c r="S149" i="11"/>
  <c r="T149" i="11"/>
  <c r="V149" i="11"/>
  <c r="Y149" i="11"/>
  <c r="AE149" i="11"/>
  <c r="AL149" i="11"/>
  <c r="AM149" i="11"/>
  <c r="AL150" i="11"/>
  <c r="AM150" i="11"/>
  <c r="AL151" i="11"/>
  <c r="AM151" i="11"/>
  <c r="G152" i="11"/>
  <c r="S152" i="11"/>
  <c r="T152" i="11"/>
  <c r="V152" i="11"/>
  <c r="AE152" i="11"/>
  <c r="AL152" i="11"/>
  <c r="AM152" i="11"/>
  <c r="G153" i="11"/>
  <c r="H153" i="11"/>
  <c r="I153" i="11"/>
  <c r="K153" i="11"/>
  <c r="L153" i="11"/>
  <c r="M153" i="11"/>
  <c r="N153" i="11"/>
  <c r="O153" i="11"/>
  <c r="P153" i="11"/>
  <c r="Q153" i="11"/>
  <c r="R153" i="11"/>
  <c r="S153" i="11"/>
  <c r="T153" i="11"/>
  <c r="V153" i="11"/>
  <c r="Y153" i="11"/>
  <c r="AE153" i="11"/>
  <c r="AL153" i="11"/>
  <c r="AM153" i="11"/>
  <c r="G154" i="11"/>
  <c r="H154" i="11"/>
  <c r="I154" i="11"/>
  <c r="K154" i="11"/>
  <c r="L154" i="11"/>
  <c r="M154" i="11"/>
  <c r="N154" i="11"/>
  <c r="O154" i="11"/>
  <c r="P154" i="11"/>
  <c r="Q154" i="11"/>
  <c r="R154" i="11"/>
  <c r="S154" i="11"/>
  <c r="T154" i="11"/>
  <c r="V154" i="11"/>
  <c r="AE154" i="11"/>
  <c r="AL154" i="11"/>
  <c r="AM154" i="11"/>
  <c r="G155" i="11"/>
  <c r="H155" i="11"/>
  <c r="I155" i="11"/>
  <c r="K155" i="11"/>
  <c r="L155" i="11"/>
  <c r="M155" i="11"/>
  <c r="N155" i="11"/>
  <c r="O155" i="11"/>
  <c r="P155" i="11"/>
  <c r="Q155" i="11"/>
  <c r="R155" i="11"/>
  <c r="S155" i="11"/>
  <c r="T155" i="11"/>
  <c r="V155" i="11"/>
  <c r="Y155" i="11"/>
  <c r="AE155" i="11"/>
  <c r="AF155" i="11"/>
  <c r="AG155" i="11"/>
  <c r="AH155" i="11"/>
  <c r="AI155" i="11"/>
  <c r="AL155" i="11"/>
  <c r="AM155" i="11"/>
  <c r="G156" i="11"/>
  <c r="H156" i="11"/>
  <c r="I156" i="11"/>
  <c r="K156" i="11"/>
  <c r="L156" i="11"/>
  <c r="M156" i="11"/>
  <c r="N156" i="11"/>
  <c r="O156" i="11"/>
  <c r="P156" i="11"/>
  <c r="Q156" i="11"/>
  <c r="R156" i="11"/>
  <c r="S156" i="11"/>
  <c r="T156" i="11"/>
  <c r="V156" i="11"/>
  <c r="Y156" i="11"/>
  <c r="AE156" i="11"/>
  <c r="AF156" i="11"/>
  <c r="AG156" i="11"/>
  <c r="AH156" i="11"/>
  <c r="AI156" i="11"/>
  <c r="AL156" i="11"/>
  <c r="AM156" i="11"/>
  <c r="G157" i="11"/>
  <c r="H157" i="11"/>
  <c r="I157" i="11"/>
  <c r="K157" i="11"/>
  <c r="L157" i="11"/>
  <c r="M157" i="11"/>
  <c r="N157" i="11"/>
  <c r="O157" i="11"/>
  <c r="P157" i="11"/>
  <c r="Q157" i="11"/>
  <c r="R157" i="11"/>
  <c r="S157" i="11"/>
  <c r="T157" i="11"/>
  <c r="V157" i="11"/>
  <c r="AE157" i="11"/>
  <c r="AL157" i="11"/>
  <c r="AM157" i="11"/>
  <c r="G158" i="11"/>
  <c r="H158" i="11"/>
  <c r="I158" i="11"/>
  <c r="K158" i="11"/>
  <c r="L158" i="11"/>
  <c r="M158" i="11"/>
  <c r="N158" i="11"/>
  <c r="O158" i="11"/>
  <c r="P158" i="11"/>
  <c r="Q158" i="11"/>
  <c r="R158" i="11"/>
  <c r="S158" i="11"/>
  <c r="T158" i="11"/>
  <c r="V158" i="11"/>
  <c r="Y158" i="11"/>
  <c r="AE158" i="11"/>
  <c r="AF158" i="11"/>
  <c r="AG158" i="11"/>
  <c r="AH158" i="11"/>
  <c r="AI158" i="11"/>
  <c r="AL158" i="11"/>
  <c r="AM158" i="11"/>
  <c r="AL159" i="11"/>
  <c r="AM159" i="11"/>
  <c r="AL160" i="11"/>
  <c r="AM160" i="11"/>
  <c r="AL161" i="11"/>
  <c r="AM161" i="11"/>
  <c r="AL162" i="11"/>
  <c r="AM162" i="11"/>
  <c r="G163" i="11"/>
  <c r="H163" i="11"/>
  <c r="I163" i="11"/>
  <c r="K163" i="11"/>
  <c r="L163" i="11"/>
  <c r="M163" i="11"/>
  <c r="N163" i="11"/>
  <c r="O163" i="11"/>
  <c r="P163" i="11"/>
  <c r="Q163" i="11"/>
  <c r="R163" i="11"/>
  <c r="S163" i="11"/>
  <c r="T163" i="11"/>
  <c r="V163" i="11"/>
  <c r="Y163" i="11"/>
  <c r="AE163" i="11"/>
  <c r="AL163" i="11"/>
  <c r="AM163" i="11"/>
  <c r="G164" i="11"/>
  <c r="H164" i="11"/>
  <c r="I164" i="11"/>
  <c r="K164" i="11"/>
  <c r="L164" i="11"/>
  <c r="M164" i="11"/>
  <c r="N164" i="11"/>
  <c r="O164" i="11"/>
  <c r="P164" i="11"/>
  <c r="Q164" i="11"/>
  <c r="R164" i="11"/>
  <c r="S164" i="11"/>
  <c r="T164" i="11"/>
  <c r="V164" i="11"/>
  <c r="Y164" i="11"/>
  <c r="AE164" i="11"/>
  <c r="AL164" i="11"/>
  <c r="AM164" i="11"/>
  <c r="G165" i="11"/>
  <c r="H165" i="11"/>
  <c r="I165" i="11"/>
  <c r="K165" i="11"/>
  <c r="L165" i="11"/>
  <c r="M165" i="11"/>
  <c r="N165" i="11"/>
  <c r="O165" i="11"/>
  <c r="P165" i="11"/>
  <c r="Q165" i="11"/>
  <c r="R165" i="11"/>
  <c r="S165" i="11"/>
  <c r="T165" i="11"/>
  <c r="V165" i="11"/>
  <c r="Y165" i="11"/>
  <c r="AE165" i="11"/>
  <c r="AL165" i="11"/>
  <c r="AM165" i="11"/>
  <c r="G166" i="11"/>
  <c r="H166" i="11"/>
  <c r="I166" i="11"/>
  <c r="K166" i="11"/>
  <c r="L166" i="11"/>
  <c r="M166" i="11"/>
  <c r="N166" i="11"/>
  <c r="O166" i="11"/>
  <c r="P166" i="11"/>
  <c r="Q166" i="11"/>
  <c r="R166" i="11"/>
  <c r="S166" i="11"/>
  <c r="T166" i="11"/>
  <c r="V166" i="11"/>
  <c r="Y166" i="11"/>
  <c r="AE166" i="11"/>
  <c r="AL166" i="11"/>
  <c r="AM166" i="11"/>
  <c r="AL167" i="11"/>
  <c r="AM167" i="11"/>
  <c r="AL168" i="11"/>
  <c r="AM168" i="11"/>
  <c r="G169" i="11"/>
  <c r="H169" i="11"/>
  <c r="I169" i="11"/>
  <c r="K169" i="11"/>
  <c r="L169" i="11"/>
  <c r="M169" i="11"/>
  <c r="N169" i="11"/>
  <c r="O169" i="11"/>
  <c r="P169" i="11"/>
  <c r="Q169" i="11"/>
  <c r="R169" i="11"/>
  <c r="S169" i="11"/>
  <c r="T169" i="11"/>
  <c r="V169" i="11"/>
  <c r="Y169" i="11"/>
  <c r="AE169" i="11"/>
  <c r="AL169" i="11"/>
  <c r="AM169" i="11"/>
  <c r="G170" i="11"/>
  <c r="H170" i="11"/>
  <c r="I170" i="11"/>
  <c r="K170" i="11"/>
  <c r="L170" i="11"/>
  <c r="M170" i="11"/>
  <c r="N170" i="11"/>
  <c r="O170" i="11"/>
  <c r="P170" i="11"/>
  <c r="Q170" i="11"/>
  <c r="R170" i="11"/>
  <c r="S170" i="11"/>
  <c r="T170" i="11"/>
  <c r="V170" i="11"/>
  <c r="AE170" i="11"/>
  <c r="AL170" i="11"/>
  <c r="AM170" i="11"/>
  <c r="G171" i="11"/>
  <c r="H171" i="11"/>
  <c r="I171" i="11"/>
  <c r="K171" i="11"/>
  <c r="L171" i="11"/>
  <c r="M171" i="11"/>
  <c r="N171" i="11"/>
  <c r="O171" i="11"/>
  <c r="P171" i="11"/>
  <c r="Q171" i="11"/>
  <c r="R171" i="11"/>
  <c r="S171" i="11"/>
  <c r="T171" i="11"/>
  <c r="V171" i="11"/>
  <c r="Y171" i="11"/>
  <c r="AE171" i="11"/>
  <c r="AF171" i="11"/>
  <c r="AG171" i="11"/>
  <c r="AH171" i="11"/>
  <c r="AI171" i="11"/>
  <c r="AL171" i="11"/>
  <c r="AM171" i="11"/>
  <c r="G172" i="11"/>
  <c r="H172" i="11"/>
  <c r="I172" i="11"/>
  <c r="K172" i="11"/>
  <c r="L172" i="11"/>
  <c r="M172" i="11"/>
  <c r="N172" i="11"/>
  <c r="O172" i="11"/>
  <c r="P172" i="11"/>
  <c r="Q172" i="11"/>
  <c r="R172" i="11"/>
  <c r="S172" i="11"/>
  <c r="T172" i="11"/>
  <c r="V172" i="11"/>
  <c r="Y172" i="11"/>
  <c r="AE172" i="11"/>
  <c r="AF172" i="11"/>
  <c r="AG172" i="11"/>
  <c r="AH172" i="11"/>
  <c r="AI172" i="11"/>
  <c r="AL172" i="11"/>
  <c r="AM172" i="11"/>
  <c r="G173" i="11"/>
  <c r="H173" i="11"/>
  <c r="I173" i="11"/>
  <c r="K173" i="11"/>
  <c r="L173" i="11"/>
  <c r="M173" i="11"/>
  <c r="N173" i="11"/>
  <c r="O173" i="11"/>
  <c r="P173" i="11"/>
  <c r="Q173" i="11"/>
  <c r="R173" i="11"/>
  <c r="S173" i="11"/>
  <c r="T173" i="11"/>
  <c r="V173" i="11"/>
  <c r="Y173" i="11"/>
  <c r="AE173" i="11"/>
  <c r="AF173" i="11"/>
  <c r="AG173" i="11"/>
  <c r="AH173" i="11"/>
  <c r="AI173" i="11"/>
  <c r="AL173" i="11"/>
  <c r="AM173" i="11"/>
  <c r="G174" i="11"/>
  <c r="H174" i="11"/>
  <c r="I174" i="11"/>
  <c r="K174" i="11"/>
  <c r="L174" i="11"/>
  <c r="M174" i="11"/>
  <c r="N174" i="11"/>
  <c r="O174" i="11"/>
  <c r="P174" i="11"/>
  <c r="Q174" i="11"/>
  <c r="R174" i="11"/>
  <c r="S174" i="11"/>
  <c r="T174" i="11"/>
  <c r="V174" i="11"/>
  <c r="Y174" i="11"/>
  <c r="AE174" i="11"/>
  <c r="AF174" i="11"/>
  <c r="AG174" i="11"/>
  <c r="AH174" i="11"/>
  <c r="AI174" i="11"/>
  <c r="AL174" i="11"/>
  <c r="AM174" i="11"/>
  <c r="G175" i="11"/>
  <c r="H175" i="11"/>
  <c r="I175" i="11"/>
  <c r="K175" i="11"/>
  <c r="L175" i="11"/>
  <c r="M175" i="11"/>
  <c r="N175" i="11"/>
  <c r="O175" i="11"/>
  <c r="P175" i="11"/>
  <c r="Q175" i="11"/>
  <c r="R175" i="11"/>
  <c r="S175" i="11"/>
  <c r="T175" i="11"/>
  <c r="V175" i="11"/>
  <c r="Y175" i="11"/>
  <c r="AE175" i="11"/>
  <c r="AL175" i="11"/>
  <c r="AM175" i="11"/>
  <c r="G176" i="11"/>
  <c r="H176" i="11"/>
  <c r="I176" i="11"/>
  <c r="K176" i="11"/>
  <c r="L176" i="11"/>
  <c r="M176" i="11"/>
  <c r="N176" i="11"/>
  <c r="O176" i="11"/>
  <c r="P176" i="11"/>
  <c r="Q176" i="11"/>
  <c r="R176" i="11"/>
  <c r="S176" i="11"/>
  <c r="T176" i="11"/>
  <c r="V176" i="11"/>
  <c r="Y176" i="11"/>
  <c r="AE176" i="11"/>
  <c r="AF176" i="11"/>
  <c r="AG176" i="11"/>
  <c r="AH176" i="11"/>
  <c r="AI176" i="11"/>
  <c r="AL176" i="11"/>
  <c r="AM176" i="11"/>
  <c r="AL177" i="11"/>
  <c r="AM177" i="11"/>
  <c r="AL178" i="11"/>
  <c r="AM178" i="11"/>
  <c r="G179" i="11"/>
  <c r="H179" i="11"/>
  <c r="I179" i="11"/>
  <c r="K179" i="11"/>
  <c r="L179" i="11"/>
  <c r="M179" i="11"/>
  <c r="N179" i="11"/>
  <c r="O179" i="11"/>
  <c r="P179" i="11"/>
  <c r="Q179" i="11"/>
  <c r="R179" i="11"/>
  <c r="S179" i="11"/>
  <c r="T179" i="11"/>
  <c r="V179" i="11"/>
  <c r="Y179" i="11"/>
  <c r="AE179" i="11"/>
  <c r="AF179" i="11"/>
  <c r="AG179" i="11"/>
  <c r="AH179" i="11"/>
  <c r="AI179" i="11"/>
  <c r="AL179" i="11"/>
  <c r="AM179" i="11"/>
  <c r="G180" i="11"/>
  <c r="H180" i="11"/>
  <c r="I180" i="11"/>
  <c r="K180" i="11"/>
  <c r="L180" i="11"/>
  <c r="M180" i="11"/>
  <c r="N180" i="11"/>
  <c r="O180" i="11"/>
  <c r="P180" i="11"/>
  <c r="Q180" i="11"/>
  <c r="R180" i="11"/>
  <c r="S180" i="11"/>
  <c r="T180" i="11"/>
  <c r="V180" i="11"/>
  <c r="Y180" i="11"/>
  <c r="AE180" i="11"/>
  <c r="AF180" i="11"/>
  <c r="AG180" i="11"/>
  <c r="AH180" i="11"/>
  <c r="AI180" i="11"/>
  <c r="AL180" i="11"/>
  <c r="AM180" i="11"/>
  <c r="G181" i="11"/>
  <c r="H181" i="11"/>
  <c r="I181" i="11"/>
  <c r="K181" i="11"/>
  <c r="L181" i="11"/>
  <c r="M181" i="11"/>
  <c r="N181" i="11"/>
  <c r="O181" i="11"/>
  <c r="P181" i="11"/>
  <c r="Q181" i="11"/>
  <c r="R181" i="11"/>
  <c r="S181" i="11"/>
  <c r="T181" i="11"/>
  <c r="V181" i="11"/>
  <c r="Y181" i="11"/>
  <c r="AE181" i="11"/>
  <c r="AL181" i="11"/>
  <c r="AM181" i="11"/>
  <c r="G182" i="11"/>
  <c r="H182" i="11"/>
  <c r="I182" i="11"/>
  <c r="K182" i="11"/>
  <c r="L182" i="11"/>
  <c r="M182" i="11"/>
  <c r="N182" i="11"/>
  <c r="O182" i="11"/>
  <c r="P182" i="11"/>
  <c r="Q182" i="11"/>
  <c r="R182" i="11"/>
  <c r="S182" i="11"/>
  <c r="T182" i="11"/>
  <c r="V182" i="11"/>
  <c r="Y182" i="11"/>
  <c r="AE182" i="11"/>
  <c r="AF182" i="11"/>
  <c r="AG182" i="11"/>
  <c r="AH182" i="11"/>
  <c r="AI182" i="11"/>
  <c r="AL182" i="11"/>
  <c r="AM182" i="11"/>
  <c r="G183" i="11"/>
  <c r="H183" i="11"/>
  <c r="I183" i="11"/>
  <c r="K183" i="11"/>
  <c r="L183" i="11"/>
  <c r="M183" i="11"/>
  <c r="N183" i="11"/>
  <c r="O183" i="11"/>
  <c r="P183" i="11"/>
  <c r="Q183" i="11"/>
  <c r="R183" i="11"/>
  <c r="S183" i="11"/>
  <c r="T183" i="11"/>
  <c r="V183" i="11"/>
  <c r="Y183" i="11"/>
  <c r="AE183" i="11"/>
  <c r="AF183" i="11"/>
  <c r="AG183" i="11"/>
  <c r="AH183" i="11"/>
  <c r="AI183" i="11"/>
  <c r="AL183" i="11"/>
  <c r="AM183" i="11"/>
  <c r="AL184" i="11"/>
  <c r="AM184" i="11"/>
  <c r="AL185" i="11"/>
  <c r="AM185" i="11"/>
  <c r="G186" i="11"/>
  <c r="H186" i="11"/>
  <c r="I186" i="11"/>
  <c r="K186" i="11"/>
  <c r="L186" i="11"/>
  <c r="M186" i="11"/>
  <c r="N186" i="11"/>
  <c r="O186" i="11"/>
  <c r="P186" i="11"/>
  <c r="Q186" i="11"/>
  <c r="R186" i="11"/>
  <c r="S186" i="11"/>
  <c r="T186" i="11"/>
  <c r="V186" i="11"/>
  <c r="Y186" i="11"/>
  <c r="AE186" i="11"/>
  <c r="AL186" i="11"/>
  <c r="AM186" i="11"/>
  <c r="G187" i="11"/>
  <c r="H187" i="11"/>
  <c r="I187" i="11"/>
  <c r="K187" i="11"/>
  <c r="L187" i="11"/>
  <c r="M187" i="11"/>
  <c r="N187" i="11"/>
  <c r="O187" i="11"/>
  <c r="P187" i="11"/>
  <c r="Q187" i="11"/>
  <c r="R187" i="11"/>
  <c r="S187" i="11"/>
  <c r="T187" i="11"/>
  <c r="V187" i="11"/>
  <c r="Y187" i="11"/>
  <c r="AE187" i="11"/>
  <c r="AL187" i="11"/>
  <c r="AM187" i="11"/>
  <c r="G188" i="11"/>
  <c r="H188" i="11"/>
  <c r="I188" i="11"/>
  <c r="K188" i="11"/>
  <c r="L188" i="11"/>
  <c r="M188" i="11"/>
  <c r="N188" i="11"/>
  <c r="O188" i="11"/>
  <c r="P188" i="11"/>
  <c r="Q188" i="11"/>
  <c r="R188" i="11"/>
  <c r="S188" i="11"/>
  <c r="T188" i="11"/>
  <c r="V188" i="11"/>
  <c r="Y188" i="11"/>
  <c r="AE188" i="11"/>
  <c r="AL188" i="11"/>
  <c r="AM188" i="11"/>
  <c r="AL189" i="11"/>
  <c r="AM189" i="11"/>
  <c r="AL190" i="11"/>
  <c r="AM190" i="11"/>
  <c r="G191" i="11"/>
  <c r="H191" i="11"/>
  <c r="I191" i="11"/>
  <c r="K191" i="11"/>
  <c r="L191" i="11"/>
  <c r="M191" i="11"/>
  <c r="N191" i="11"/>
  <c r="O191" i="11"/>
  <c r="P191" i="11"/>
  <c r="Q191" i="11"/>
  <c r="R191" i="11"/>
  <c r="S191" i="11"/>
  <c r="T191" i="11"/>
  <c r="V191" i="11"/>
  <c r="Y191" i="11"/>
  <c r="AE191" i="11"/>
  <c r="AL191" i="11"/>
  <c r="AM191" i="11"/>
  <c r="G192" i="11"/>
  <c r="H192" i="11"/>
  <c r="I192" i="11"/>
  <c r="K192" i="11"/>
  <c r="L192" i="11"/>
  <c r="M192" i="11"/>
  <c r="N192" i="11"/>
  <c r="O192" i="11"/>
  <c r="P192" i="11"/>
  <c r="Q192" i="11"/>
  <c r="R192" i="11"/>
  <c r="S192" i="11"/>
  <c r="T192" i="11"/>
  <c r="V192" i="11"/>
  <c r="Y192" i="11"/>
  <c r="AE192" i="11"/>
  <c r="AL192" i="11"/>
  <c r="AM192" i="11"/>
  <c r="G193" i="11"/>
  <c r="H193" i="11"/>
  <c r="I193" i="11"/>
  <c r="K193" i="11"/>
  <c r="L193" i="11"/>
  <c r="M193" i="11"/>
  <c r="N193" i="11"/>
  <c r="O193" i="11"/>
  <c r="P193" i="11"/>
  <c r="Q193" i="11"/>
  <c r="R193" i="11"/>
  <c r="S193" i="11"/>
  <c r="T193" i="11"/>
  <c r="V193" i="11"/>
  <c r="Y193" i="11"/>
  <c r="AE193" i="11"/>
  <c r="AL193" i="11"/>
  <c r="AM193" i="11"/>
  <c r="G194" i="11"/>
  <c r="H194" i="11"/>
  <c r="I194" i="11"/>
  <c r="K194" i="11"/>
  <c r="L194" i="11"/>
  <c r="M194" i="11"/>
  <c r="N194" i="11"/>
  <c r="O194" i="11"/>
  <c r="P194" i="11"/>
  <c r="Q194" i="11"/>
  <c r="R194" i="11"/>
  <c r="S194" i="11"/>
  <c r="T194" i="11"/>
  <c r="V194" i="11"/>
  <c r="Y194" i="11"/>
  <c r="AE194" i="11"/>
  <c r="AL194" i="11"/>
  <c r="AM194" i="11"/>
  <c r="G195" i="11"/>
  <c r="H195" i="11"/>
  <c r="I195" i="11"/>
  <c r="K195" i="11"/>
  <c r="L195" i="11"/>
  <c r="M195" i="11"/>
  <c r="N195" i="11"/>
  <c r="O195" i="11"/>
  <c r="P195" i="11"/>
  <c r="Q195" i="11"/>
  <c r="R195" i="11"/>
  <c r="S195" i="11"/>
  <c r="T195" i="11"/>
  <c r="V195" i="11"/>
  <c r="Y195" i="11"/>
  <c r="AE195" i="11"/>
  <c r="AL195" i="11"/>
  <c r="AM195" i="11"/>
  <c r="G196" i="11"/>
  <c r="H196" i="11"/>
  <c r="I196" i="11"/>
  <c r="K196" i="11"/>
  <c r="L196" i="11"/>
  <c r="M196" i="11"/>
  <c r="N196" i="11"/>
  <c r="O196" i="11"/>
  <c r="P196" i="11"/>
  <c r="Q196" i="11"/>
  <c r="R196" i="11"/>
  <c r="S196" i="11"/>
  <c r="T196" i="11"/>
  <c r="V196" i="11"/>
  <c r="Y196" i="11"/>
  <c r="AE196" i="11"/>
  <c r="AL196" i="11"/>
  <c r="AM196" i="11"/>
  <c r="AL197" i="11"/>
  <c r="AM197" i="11"/>
  <c r="AL198" i="11"/>
  <c r="AM198" i="11"/>
  <c r="G199" i="11"/>
  <c r="Q199" i="11"/>
  <c r="R199" i="11"/>
  <c r="S199" i="11"/>
  <c r="T199" i="11"/>
  <c r="V199" i="11"/>
  <c r="Y199" i="11"/>
  <c r="AE199" i="11"/>
  <c r="AL199" i="11"/>
  <c r="AM199" i="11"/>
  <c r="G200" i="11"/>
  <c r="Q200" i="11"/>
  <c r="R200" i="11"/>
  <c r="S200" i="11"/>
  <c r="T200" i="11"/>
  <c r="V200" i="11"/>
  <c r="AE200" i="11"/>
  <c r="AL200" i="11"/>
  <c r="AM200" i="11"/>
  <c r="G201" i="11"/>
  <c r="H201" i="11"/>
  <c r="I201" i="11"/>
  <c r="K201" i="11"/>
  <c r="L201" i="11"/>
  <c r="M201" i="11"/>
  <c r="N201" i="11"/>
  <c r="O201" i="11"/>
  <c r="P201" i="11"/>
  <c r="Q201" i="11"/>
  <c r="R201" i="11"/>
  <c r="S201" i="11"/>
  <c r="T201" i="11"/>
  <c r="V201" i="11"/>
  <c r="AE201" i="11"/>
  <c r="AL201" i="11"/>
  <c r="AM201" i="11"/>
  <c r="G202" i="11"/>
  <c r="H202" i="11"/>
  <c r="I202" i="11"/>
  <c r="K202" i="11"/>
  <c r="L202" i="11"/>
  <c r="M202" i="11"/>
  <c r="N202" i="11"/>
  <c r="O202" i="11"/>
  <c r="P202" i="11"/>
  <c r="Q202" i="11"/>
  <c r="R202" i="11"/>
  <c r="S202" i="11"/>
  <c r="T202" i="11"/>
  <c r="V202" i="11"/>
  <c r="Y202" i="11"/>
  <c r="AE202" i="11"/>
  <c r="AL202" i="11"/>
  <c r="AM202" i="11"/>
  <c r="G203" i="11"/>
  <c r="H203" i="11"/>
  <c r="I203" i="11"/>
  <c r="K203" i="11"/>
  <c r="L203" i="11"/>
  <c r="M203" i="11"/>
  <c r="N203" i="11"/>
  <c r="O203" i="11"/>
  <c r="P203" i="11"/>
  <c r="Q203" i="11"/>
  <c r="R203" i="11"/>
  <c r="S203" i="11"/>
  <c r="T203" i="11"/>
  <c r="V203" i="11"/>
  <c r="Y203" i="11"/>
  <c r="AE203" i="11"/>
  <c r="AL203" i="11"/>
  <c r="AM203" i="11"/>
  <c r="G204" i="11"/>
  <c r="Q204" i="11"/>
  <c r="R204" i="11"/>
  <c r="S204" i="11"/>
  <c r="T204" i="11"/>
  <c r="V204" i="11"/>
  <c r="Y204" i="11"/>
  <c r="AE204" i="11"/>
  <c r="AL204" i="11"/>
  <c r="AM204" i="11"/>
  <c r="G205" i="11"/>
  <c r="H205" i="11"/>
  <c r="I205" i="11"/>
  <c r="K205" i="11"/>
  <c r="L205" i="11"/>
  <c r="M205" i="11"/>
  <c r="N205" i="11"/>
  <c r="O205" i="11"/>
  <c r="P205" i="11"/>
  <c r="Q205" i="11"/>
  <c r="R205" i="11"/>
  <c r="S205" i="11"/>
  <c r="T205" i="11"/>
  <c r="V205" i="11"/>
  <c r="AE205" i="11"/>
  <c r="AL205" i="11"/>
  <c r="AM205" i="11"/>
  <c r="G206" i="11"/>
  <c r="H206" i="11"/>
  <c r="I206" i="11"/>
  <c r="K206" i="11"/>
  <c r="L206" i="11"/>
  <c r="M206" i="11"/>
  <c r="N206" i="11"/>
  <c r="O206" i="11"/>
  <c r="P206" i="11"/>
  <c r="Q206" i="11"/>
  <c r="R206" i="11"/>
  <c r="S206" i="11"/>
  <c r="T206" i="11"/>
  <c r="V206" i="11"/>
  <c r="Y206" i="11"/>
  <c r="AE206" i="11"/>
  <c r="AF206" i="11"/>
  <c r="AG206" i="11"/>
  <c r="AH206" i="11"/>
  <c r="AI206" i="11"/>
  <c r="AL206" i="11"/>
  <c r="AM206" i="11"/>
  <c r="G207" i="11"/>
  <c r="H207" i="11"/>
  <c r="I207" i="11"/>
  <c r="K207" i="11"/>
  <c r="L207" i="11"/>
  <c r="M207" i="11"/>
  <c r="N207" i="11"/>
  <c r="O207" i="11"/>
  <c r="P207" i="11"/>
  <c r="Q207" i="11"/>
  <c r="R207" i="11"/>
  <c r="S207" i="11"/>
  <c r="T207" i="11"/>
  <c r="V207" i="11"/>
  <c r="Y207" i="11"/>
  <c r="AE207" i="11"/>
  <c r="AF207" i="11"/>
  <c r="AG207" i="11"/>
  <c r="AH207" i="11"/>
  <c r="AI207" i="11"/>
  <c r="AL207" i="11"/>
  <c r="AM207" i="11"/>
  <c r="G208" i="11"/>
  <c r="H208" i="11"/>
  <c r="I208" i="11"/>
  <c r="K208" i="11"/>
  <c r="L208" i="11"/>
  <c r="M208" i="11"/>
  <c r="N208" i="11"/>
  <c r="O208" i="11"/>
  <c r="P208" i="11"/>
  <c r="Q208" i="11"/>
  <c r="R208" i="11"/>
  <c r="S208" i="11"/>
  <c r="T208" i="11"/>
  <c r="V208" i="11"/>
  <c r="Y208" i="11"/>
  <c r="AE208" i="11"/>
  <c r="AF208" i="11"/>
  <c r="AG208" i="11"/>
  <c r="AH208" i="11"/>
  <c r="AI208" i="11"/>
  <c r="AL208" i="11"/>
  <c r="AM208" i="11"/>
  <c r="G209" i="11"/>
  <c r="H209" i="11"/>
  <c r="I209" i="11"/>
  <c r="K209" i="11"/>
  <c r="L209" i="11"/>
  <c r="M209" i="11"/>
  <c r="N209" i="11"/>
  <c r="O209" i="11"/>
  <c r="P209" i="11"/>
  <c r="Q209" i="11"/>
  <c r="R209" i="11"/>
  <c r="S209" i="11"/>
  <c r="T209" i="11"/>
  <c r="V209" i="11"/>
  <c r="Y209" i="11"/>
  <c r="AE209" i="11"/>
  <c r="AL209" i="11"/>
  <c r="AM209" i="11"/>
  <c r="G210" i="11"/>
  <c r="H210" i="11"/>
  <c r="I210" i="11"/>
  <c r="K210" i="11"/>
  <c r="L210" i="11"/>
  <c r="M210" i="11"/>
  <c r="N210" i="11"/>
  <c r="O210" i="11"/>
  <c r="P210" i="11"/>
  <c r="Q210" i="11"/>
  <c r="R210" i="11"/>
  <c r="S210" i="11"/>
  <c r="T210" i="11"/>
  <c r="V210" i="11"/>
  <c r="Y210" i="11"/>
  <c r="AE210" i="11"/>
  <c r="AF210" i="11"/>
  <c r="AG210" i="11"/>
  <c r="AH210" i="11"/>
  <c r="AI210" i="11"/>
  <c r="AL210" i="11"/>
  <c r="AM210" i="11"/>
  <c r="G211" i="11"/>
  <c r="H211" i="11"/>
  <c r="I211" i="11"/>
  <c r="K211" i="11"/>
  <c r="L211" i="11"/>
  <c r="M211" i="11"/>
  <c r="N211" i="11"/>
  <c r="O211" i="11"/>
  <c r="P211" i="11"/>
  <c r="Q211" i="11"/>
  <c r="R211" i="11"/>
  <c r="S211" i="11"/>
  <c r="T211" i="11"/>
  <c r="V211" i="11"/>
  <c r="AE211" i="11"/>
  <c r="AL211" i="11"/>
  <c r="AM211" i="11"/>
  <c r="G212" i="11"/>
  <c r="H212" i="11"/>
  <c r="I212" i="11"/>
  <c r="K212" i="11"/>
  <c r="L212" i="11"/>
  <c r="M212" i="11"/>
  <c r="N212" i="11"/>
  <c r="O212" i="11"/>
  <c r="P212" i="11"/>
  <c r="Q212" i="11"/>
  <c r="R212" i="11"/>
  <c r="S212" i="11"/>
  <c r="T212" i="11"/>
  <c r="V212" i="11"/>
  <c r="AE212" i="11"/>
  <c r="AL212" i="11"/>
  <c r="AM212" i="11"/>
  <c r="G213" i="11"/>
  <c r="H213" i="11"/>
  <c r="I213" i="11"/>
  <c r="K213" i="11"/>
  <c r="L213" i="11"/>
  <c r="M213" i="11"/>
  <c r="N213" i="11"/>
  <c r="O213" i="11"/>
  <c r="P213" i="11"/>
  <c r="Q213" i="11"/>
  <c r="R213" i="11"/>
  <c r="S213" i="11"/>
  <c r="T213" i="11"/>
  <c r="V213" i="11"/>
  <c r="AE213" i="11"/>
  <c r="AL213" i="11"/>
  <c r="AM213" i="11"/>
  <c r="G214" i="11"/>
  <c r="H214" i="11"/>
  <c r="I214" i="11"/>
  <c r="K214" i="11"/>
  <c r="L214" i="11"/>
  <c r="M214" i="11"/>
  <c r="N214" i="11"/>
  <c r="O214" i="11"/>
  <c r="P214" i="11"/>
  <c r="Q214" i="11"/>
  <c r="R214" i="11"/>
  <c r="S214" i="11"/>
  <c r="T214" i="11"/>
  <c r="V214" i="11"/>
  <c r="Y214" i="11"/>
  <c r="AE214" i="11"/>
  <c r="AL214" i="11"/>
  <c r="AM214" i="11"/>
  <c r="G215" i="11"/>
  <c r="H215" i="11"/>
  <c r="I215" i="11"/>
  <c r="K215" i="11"/>
  <c r="L215" i="11"/>
  <c r="M215" i="11"/>
  <c r="N215" i="11"/>
  <c r="O215" i="11"/>
  <c r="P215" i="11"/>
  <c r="Q215" i="11"/>
  <c r="R215" i="11"/>
  <c r="S215" i="11"/>
  <c r="T215" i="11"/>
  <c r="V215" i="11"/>
  <c r="Y215" i="11"/>
  <c r="AE215" i="11"/>
  <c r="AF215" i="11"/>
  <c r="AG215" i="11"/>
  <c r="AH215" i="11"/>
  <c r="AI215" i="11"/>
  <c r="AL215" i="11"/>
  <c r="AM215" i="11"/>
  <c r="G216" i="11"/>
  <c r="H216" i="11"/>
  <c r="I216" i="11"/>
  <c r="K216" i="11"/>
  <c r="L216" i="11"/>
  <c r="M216" i="11"/>
  <c r="N216" i="11"/>
  <c r="O216" i="11"/>
  <c r="P216" i="11"/>
  <c r="Q216" i="11"/>
  <c r="R216" i="11"/>
  <c r="S216" i="11"/>
  <c r="T216" i="11"/>
  <c r="V216" i="11"/>
  <c r="Y216" i="11"/>
  <c r="AE216" i="11"/>
  <c r="AF216" i="11"/>
  <c r="AG216" i="11"/>
  <c r="AH216" i="11"/>
  <c r="AI216" i="11"/>
  <c r="AL216" i="11"/>
  <c r="AM216" i="11"/>
  <c r="G217" i="11"/>
  <c r="H217" i="11"/>
  <c r="I217" i="11"/>
  <c r="K217" i="11"/>
  <c r="L217" i="11"/>
  <c r="M217" i="11"/>
  <c r="N217" i="11"/>
  <c r="O217" i="11"/>
  <c r="P217" i="11"/>
  <c r="Q217" i="11"/>
  <c r="R217" i="11"/>
  <c r="S217" i="11"/>
  <c r="T217" i="11"/>
  <c r="V217" i="11"/>
  <c r="Y217" i="11"/>
  <c r="AE217" i="11"/>
  <c r="AF217" i="11"/>
  <c r="AG217" i="11"/>
  <c r="AH217" i="11"/>
  <c r="AI217" i="11"/>
  <c r="AL217" i="11"/>
  <c r="AM217" i="11"/>
  <c r="G218" i="11"/>
  <c r="H218" i="11"/>
  <c r="I218" i="11"/>
  <c r="K218" i="11"/>
  <c r="L218" i="11"/>
  <c r="M218" i="11"/>
  <c r="N218" i="11"/>
  <c r="O218" i="11"/>
  <c r="P218" i="11"/>
  <c r="Q218" i="11"/>
  <c r="R218" i="11"/>
  <c r="S218" i="11"/>
  <c r="T218" i="11"/>
  <c r="V218" i="11"/>
  <c r="Y218" i="11"/>
  <c r="AE218" i="11"/>
  <c r="AF218" i="11"/>
  <c r="AG218" i="11"/>
  <c r="AH218" i="11"/>
  <c r="AI218" i="11"/>
  <c r="AL218" i="11"/>
  <c r="AM218" i="11"/>
  <c r="G219" i="11"/>
  <c r="H219" i="11"/>
  <c r="I219" i="11"/>
  <c r="K219" i="11"/>
  <c r="L219" i="11"/>
  <c r="M219" i="11"/>
  <c r="N219" i="11"/>
  <c r="O219" i="11"/>
  <c r="P219" i="11"/>
  <c r="Q219" i="11"/>
  <c r="R219" i="11"/>
  <c r="S219" i="11"/>
  <c r="T219" i="11"/>
  <c r="V219" i="11"/>
  <c r="Y219" i="11"/>
  <c r="AE219" i="11"/>
  <c r="AF219" i="11"/>
  <c r="AG219" i="11"/>
  <c r="AH219" i="11"/>
  <c r="AI219" i="11"/>
  <c r="AL219" i="11"/>
  <c r="AM219" i="11"/>
  <c r="G220" i="11"/>
  <c r="H220" i="11"/>
  <c r="I220" i="11"/>
  <c r="K220" i="11"/>
  <c r="L220" i="11"/>
  <c r="M220" i="11"/>
  <c r="N220" i="11"/>
  <c r="O220" i="11"/>
  <c r="P220" i="11"/>
  <c r="Q220" i="11"/>
  <c r="R220" i="11"/>
  <c r="S220" i="11"/>
  <c r="T220" i="11"/>
  <c r="V220" i="11"/>
  <c r="Y220" i="11"/>
  <c r="AE220" i="11"/>
  <c r="AL220" i="11"/>
  <c r="AM220" i="11"/>
  <c r="G221" i="11"/>
  <c r="H221" i="11"/>
  <c r="I221" i="11"/>
  <c r="K221" i="11"/>
  <c r="L221" i="11"/>
  <c r="M221" i="11"/>
  <c r="N221" i="11"/>
  <c r="O221" i="11"/>
  <c r="P221" i="11"/>
  <c r="Q221" i="11"/>
  <c r="R221" i="11"/>
  <c r="S221" i="11"/>
  <c r="T221" i="11"/>
  <c r="V221" i="11"/>
  <c r="Y221" i="11"/>
  <c r="AE221" i="11"/>
  <c r="AL221" i="11"/>
  <c r="AM221" i="11"/>
  <c r="G222" i="11"/>
  <c r="H222" i="11"/>
  <c r="I222" i="11"/>
  <c r="K222" i="11"/>
  <c r="L222" i="11"/>
  <c r="M222" i="11"/>
  <c r="N222" i="11"/>
  <c r="O222" i="11"/>
  <c r="P222" i="11"/>
  <c r="Q222" i="11"/>
  <c r="R222" i="11"/>
  <c r="S222" i="11"/>
  <c r="T222" i="11"/>
  <c r="V222" i="11"/>
  <c r="AE222" i="11"/>
  <c r="AL222" i="11"/>
  <c r="AM222" i="11"/>
  <c r="G223" i="11"/>
  <c r="H223" i="11"/>
  <c r="I223" i="11"/>
  <c r="K223" i="11"/>
  <c r="L223" i="11"/>
  <c r="M223" i="11"/>
  <c r="N223" i="11"/>
  <c r="O223" i="11"/>
  <c r="P223" i="11"/>
  <c r="Q223" i="11"/>
  <c r="R223" i="11"/>
  <c r="S223" i="11"/>
  <c r="T223" i="11"/>
  <c r="V223" i="11"/>
  <c r="AE223" i="11"/>
  <c r="AL223" i="11"/>
  <c r="AM223" i="11"/>
  <c r="G224" i="11"/>
  <c r="H224" i="11"/>
  <c r="I224" i="11"/>
  <c r="K224" i="11"/>
  <c r="L224" i="11"/>
  <c r="M224" i="11"/>
  <c r="N224" i="11"/>
  <c r="O224" i="11"/>
  <c r="P224" i="11"/>
  <c r="Q224" i="11"/>
  <c r="R224" i="11"/>
  <c r="S224" i="11"/>
  <c r="T224" i="11"/>
  <c r="V224" i="11"/>
  <c r="Y224" i="11"/>
  <c r="AE224" i="11"/>
  <c r="AF224" i="11"/>
  <c r="AG224" i="11"/>
  <c r="AH224" i="11"/>
  <c r="AI224" i="11"/>
  <c r="AL224" i="11"/>
  <c r="AM224" i="11"/>
  <c r="G225" i="11"/>
  <c r="H225" i="11"/>
  <c r="I225" i="11"/>
  <c r="K225" i="11"/>
  <c r="L225" i="11"/>
  <c r="M225" i="11"/>
  <c r="N225" i="11"/>
  <c r="O225" i="11"/>
  <c r="P225" i="11"/>
  <c r="Q225" i="11"/>
  <c r="R225" i="11"/>
  <c r="S225" i="11"/>
  <c r="T225" i="11"/>
  <c r="V225" i="11"/>
  <c r="Y225" i="11"/>
  <c r="AE225" i="11"/>
  <c r="AL225" i="11"/>
  <c r="AM225" i="11"/>
  <c r="G226" i="11"/>
  <c r="H226" i="11"/>
  <c r="I226" i="11"/>
  <c r="K226" i="11"/>
  <c r="L226" i="11"/>
  <c r="M226" i="11"/>
  <c r="N226" i="11"/>
  <c r="O226" i="11"/>
  <c r="P226" i="11"/>
  <c r="Q226" i="11"/>
  <c r="R226" i="11"/>
  <c r="S226" i="11"/>
  <c r="T226" i="11"/>
  <c r="V226" i="11"/>
  <c r="Y226" i="11"/>
  <c r="AE226" i="11"/>
  <c r="AF226" i="11"/>
  <c r="AG226" i="11"/>
  <c r="AH226" i="11"/>
  <c r="AI226" i="11"/>
  <c r="AL226" i="11"/>
  <c r="AM226" i="11"/>
  <c r="G227" i="11"/>
  <c r="H227" i="11"/>
  <c r="I227" i="11"/>
  <c r="K227" i="11"/>
  <c r="L227" i="11"/>
  <c r="M227" i="11"/>
  <c r="N227" i="11"/>
  <c r="O227" i="11"/>
  <c r="P227" i="11"/>
  <c r="Q227" i="11"/>
  <c r="R227" i="11"/>
  <c r="S227" i="11"/>
  <c r="T227" i="11"/>
  <c r="V227" i="11"/>
  <c r="Y227" i="11"/>
  <c r="AE227" i="11"/>
  <c r="AF227" i="11"/>
  <c r="AG227" i="11"/>
  <c r="AH227" i="11"/>
  <c r="AI227" i="11"/>
  <c r="AL227" i="11"/>
  <c r="AM227" i="11"/>
  <c r="G228" i="11"/>
  <c r="H228" i="11"/>
  <c r="I228" i="11"/>
  <c r="K228" i="11"/>
  <c r="L228" i="11"/>
  <c r="M228" i="11"/>
  <c r="N228" i="11"/>
  <c r="O228" i="11"/>
  <c r="P228" i="11"/>
  <c r="Q228" i="11"/>
  <c r="R228" i="11"/>
  <c r="S228" i="11"/>
  <c r="T228" i="11"/>
  <c r="V228" i="11"/>
  <c r="Y228" i="11"/>
  <c r="AE228" i="11"/>
  <c r="AL228" i="11"/>
  <c r="AM228" i="11"/>
  <c r="G229" i="11"/>
  <c r="H229" i="11"/>
  <c r="I229" i="11"/>
  <c r="K229" i="11"/>
  <c r="L229" i="11"/>
  <c r="M229" i="11"/>
  <c r="N229" i="11"/>
  <c r="O229" i="11"/>
  <c r="P229" i="11"/>
  <c r="Q229" i="11"/>
  <c r="R229" i="11"/>
  <c r="S229" i="11"/>
  <c r="T229" i="11"/>
  <c r="V229" i="11"/>
  <c r="Y229" i="11"/>
  <c r="AE229" i="11"/>
  <c r="AL229" i="11"/>
  <c r="AM229" i="11"/>
  <c r="AL230" i="11"/>
  <c r="AM230" i="11"/>
  <c r="AL231" i="11"/>
  <c r="AM231" i="11"/>
  <c r="G232" i="11"/>
  <c r="H232" i="11"/>
  <c r="I232" i="11"/>
  <c r="K232" i="11"/>
  <c r="L232" i="11"/>
  <c r="M232" i="11"/>
  <c r="N232" i="11"/>
  <c r="O232" i="11"/>
  <c r="P232" i="11"/>
  <c r="Q232" i="11"/>
  <c r="R232" i="11"/>
  <c r="S232" i="11"/>
  <c r="T232" i="11"/>
  <c r="V232" i="11"/>
  <c r="Y232" i="11"/>
  <c r="AE232" i="11"/>
  <c r="AL232" i="11"/>
  <c r="AM232" i="11"/>
  <c r="G233" i="11"/>
  <c r="H233" i="11"/>
  <c r="I233" i="11"/>
  <c r="K233" i="11"/>
  <c r="L233" i="11"/>
  <c r="M233" i="11"/>
  <c r="N233" i="11"/>
  <c r="O233" i="11"/>
  <c r="P233" i="11"/>
  <c r="Q233" i="11"/>
  <c r="R233" i="11"/>
  <c r="S233" i="11"/>
  <c r="T233" i="11"/>
  <c r="V233" i="11"/>
  <c r="AE233" i="11"/>
  <c r="AL233" i="11"/>
  <c r="AM233" i="11"/>
  <c r="G234" i="11"/>
  <c r="H234" i="11"/>
  <c r="I234" i="11"/>
  <c r="K234" i="11"/>
  <c r="L234" i="11"/>
  <c r="M234" i="11"/>
  <c r="N234" i="11"/>
  <c r="O234" i="11"/>
  <c r="P234" i="11"/>
  <c r="Q234" i="11"/>
  <c r="R234" i="11"/>
  <c r="S234" i="11"/>
  <c r="T234" i="11"/>
  <c r="V234" i="11"/>
  <c r="Y234" i="11"/>
  <c r="AE234" i="11"/>
  <c r="AL234" i="11"/>
  <c r="AM234" i="11"/>
  <c r="G235" i="11"/>
  <c r="H235" i="11"/>
  <c r="I235" i="11"/>
  <c r="K235" i="11"/>
  <c r="L235" i="11"/>
  <c r="M235" i="11"/>
  <c r="N235" i="11"/>
  <c r="O235" i="11"/>
  <c r="P235" i="11"/>
  <c r="Q235" i="11"/>
  <c r="R235" i="11"/>
  <c r="S235" i="11"/>
  <c r="T235" i="11"/>
  <c r="V235" i="11"/>
  <c r="Y235" i="11"/>
  <c r="AE235" i="11"/>
  <c r="AL235" i="11"/>
  <c r="AM235" i="11"/>
  <c r="G236" i="11"/>
  <c r="H236" i="11"/>
  <c r="I236" i="11"/>
  <c r="K236" i="11"/>
  <c r="L236" i="11"/>
  <c r="M236" i="11"/>
  <c r="N236" i="11"/>
  <c r="O236" i="11"/>
  <c r="P236" i="11"/>
  <c r="Q236" i="11"/>
  <c r="R236" i="11"/>
  <c r="S236" i="11"/>
  <c r="T236" i="11"/>
  <c r="V236" i="11"/>
  <c r="Y236" i="11"/>
  <c r="AE236" i="11"/>
  <c r="AL236" i="11"/>
  <c r="AM236" i="11"/>
  <c r="G237" i="11"/>
  <c r="H237" i="11"/>
  <c r="I237" i="11"/>
  <c r="K237" i="11"/>
  <c r="L237" i="11"/>
  <c r="M237" i="11"/>
  <c r="N237" i="11"/>
  <c r="O237" i="11"/>
  <c r="P237" i="11"/>
  <c r="Q237" i="11"/>
  <c r="R237" i="11"/>
  <c r="S237" i="11"/>
  <c r="T237" i="11"/>
  <c r="V237" i="11"/>
  <c r="Y237" i="11"/>
  <c r="AE237" i="11"/>
  <c r="AL237" i="11"/>
  <c r="AM237" i="11"/>
  <c r="G238" i="11"/>
  <c r="H238" i="11"/>
  <c r="I238" i="11"/>
  <c r="K238" i="11"/>
  <c r="L238" i="11"/>
  <c r="M238" i="11"/>
  <c r="N238" i="11"/>
  <c r="O238" i="11"/>
  <c r="P238" i="11"/>
  <c r="Q238" i="11"/>
  <c r="R238" i="11"/>
  <c r="S238" i="11"/>
  <c r="T238" i="11"/>
  <c r="V238" i="11"/>
  <c r="Y238" i="11"/>
  <c r="AE238" i="11"/>
  <c r="AL238" i="11"/>
  <c r="AM238" i="11"/>
  <c r="AL239" i="11"/>
  <c r="AM239" i="11"/>
  <c r="AL240" i="11"/>
  <c r="AM240" i="11"/>
  <c r="AL241" i="11"/>
  <c r="AM241" i="11"/>
  <c r="G242" i="11"/>
  <c r="H242" i="11"/>
  <c r="I242" i="11"/>
  <c r="K242" i="11"/>
  <c r="L242" i="11"/>
  <c r="M242" i="11"/>
  <c r="N242" i="11"/>
  <c r="O242" i="11"/>
  <c r="P242" i="11"/>
  <c r="Q242" i="11"/>
  <c r="R242" i="11"/>
  <c r="V242" i="11"/>
  <c r="Y242" i="11"/>
  <c r="AE242" i="11"/>
  <c r="AL242" i="11"/>
  <c r="AM242" i="11"/>
  <c r="AL243" i="11"/>
  <c r="AM243" i="11"/>
  <c r="AL244" i="11"/>
  <c r="AM244" i="11"/>
  <c r="F245" i="11"/>
  <c r="G245" i="11"/>
  <c r="H245" i="11"/>
  <c r="I245" i="11"/>
  <c r="K245" i="11"/>
  <c r="L245" i="11"/>
  <c r="M245" i="11"/>
  <c r="N245" i="11"/>
  <c r="O245" i="11"/>
  <c r="P245" i="11"/>
  <c r="Q245" i="11"/>
  <c r="R245" i="11"/>
  <c r="V245" i="11"/>
  <c r="Y245" i="11"/>
  <c r="AE245" i="11"/>
  <c r="AL245" i="11"/>
  <c r="AM245" i="11"/>
  <c r="H246" i="11"/>
  <c r="I246" i="11"/>
  <c r="K246" i="11"/>
  <c r="L246" i="11"/>
  <c r="M246" i="11"/>
  <c r="N246" i="11"/>
  <c r="O246" i="11"/>
  <c r="P246" i="11"/>
  <c r="Q246" i="11"/>
  <c r="R246" i="11"/>
  <c r="V246" i="11"/>
  <c r="Y246" i="11"/>
  <c r="AL246" i="11"/>
  <c r="AM246" i="11"/>
  <c r="H247" i="11"/>
  <c r="I247" i="11"/>
  <c r="K247" i="11"/>
  <c r="L247" i="11"/>
  <c r="M247" i="11"/>
  <c r="N247" i="11"/>
  <c r="O247" i="11"/>
  <c r="P247" i="11"/>
  <c r="Q247" i="11"/>
  <c r="R247" i="11"/>
  <c r="V247" i="11"/>
  <c r="Y247" i="11"/>
  <c r="AL247" i="11"/>
  <c r="AM247" i="11"/>
  <c r="F248" i="11"/>
  <c r="G248" i="11"/>
  <c r="H248" i="11"/>
  <c r="I248" i="11"/>
  <c r="K248" i="11"/>
  <c r="L248" i="11"/>
  <c r="M248" i="11"/>
  <c r="N248" i="11"/>
  <c r="O248" i="11"/>
  <c r="P248" i="11"/>
  <c r="Q248" i="11"/>
  <c r="R248" i="11"/>
  <c r="V248" i="11"/>
  <c r="Y248" i="11"/>
  <c r="AE248" i="11"/>
  <c r="AL248" i="11"/>
  <c r="AM248" i="11"/>
  <c r="H249" i="11"/>
  <c r="I249" i="11"/>
  <c r="K249" i="11"/>
  <c r="L249" i="11"/>
  <c r="M249" i="11"/>
  <c r="N249" i="11"/>
  <c r="O249" i="11"/>
  <c r="P249" i="11"/>
  <c r="Q249" i="11"/>
  <c r="R249" i="11"/>
  <c r="V249" i="11"/>
  <c r="Y249" i="11"/>
  <c r="AL249" i="11"/>
  <c r="AM249" i="11"/>
  <c r="F250" i="11"/>
  <c r="G250" i="11"/>
  <c r="H250" i="11"/>
  <c r="I250" i="11"/>
  <c r="K250" i="11"/>
  <c r="L250" i="11"/>
  <c r="M250" i="11"/>
  <c r="N250" i="11"/>
  <c r="O250" i="11"/>
  <c r="P250" i="11"/>
  <c r="Q250" i="11"/>
  <c r="R250" i="11"/>
  <c r="V250" i="11"/>
  <c r="AE250" i="11"/>
  <c r="AL250" i="11"/>
  <c r="AM250" i="11"/>
  <c r="H251" i="11"/>
  <c r="I251" i="11"/>
  <c r="K251" i="11"/>
  <c r="L251" i="11"/>
  <c r="M251" i="11"/>
  <c r="N251" i="11"/>
  <c r="O251" i="11"/>
  <c r="P251" i="11"/>
  <c r="Q251" i="11"/>
  <c r="R251" i="11"/>
  <c r="V251" i="11"/>
  <c r="Y251" i="11"/>
  <c r="AL251" i="11"/>
  <c r="AM251" i="11"/>
  <c r="F252" i="11"/>
  <c r="G252" i="11"/>
  <c r="H252" i="11"/>
  <c r="I252" i="11"/>
  <c r="K252" i="11"/>
  <c r="L252" i="11"/>
  <c r="M252" i="11"/>
  <c r="N252" i="11"/>
  <c r="O252" i="11"/>
  <c r="P252" i="11"/>
  <c r="Q252" i="11"/>
  <c r="R252" i="11"/>
  <c r="V252" i="11"/>
  <c r="Y252" i="11"/>
  <c r="AE252" i="11"/>
  <c r="AL252" i="11"/>
  <c r="AM252" i="11"/>
  <c r="H253" i="11"/>
  <c r="I253" i="11"/>
  <c r="K253" i="11"/>
  <c r="L253" i="11"/>
  <c r="M253" i="11"/>
  <c r="N253" i="11"/>
  <c r="O253" i="11"/>
  <c r="P253" i="11"/>
  <c r="Q253" i="11"/>
  <c r="R253" i="11"/>
  <c r="V253" i="11"/>
  <c r="Y253" i="11"/>
  <c r="AL253" i="11"/>
  <c r="AM253" i="11"/>
  <c r="F254" i="11"/>
  <c r="G254" i="11"/>
  <c r="H254" i="11"/>
  <c r="I254" i="11"/>
  <c r="K254" i="11"/>
  <c r="L254" i="11"/>
  <c r="M254" i="11"/>
  <c r="N254" i="11"/>
  <c r="O254" i="11"/>
  <c r="P254" i="11"/>
  <c r="Q254" i="11"/>
  <c r="R254" i="11"/>
  <c r="V254" i="11"/>
  <c r="Y254" i="11"/>
  <c r="AE254" i="11"/>
  <c r="AL254" i="11"/>
  <c r="AM254" i="11"/>
  <c r="F255" i="11"/>
  <c r="G255" i="11"/>
  <c r="H255" i="11"/>
  <c r="I255" i="11"/>
  <c r="K255" i="11"/>
  <c r="L255" i="11"/>
  <c r="M255" i="11"/>
  <c r="N255" i="11"/>
  <c r="O255" i="11"/>
  <c r="P255" i="11"/>
  <c r="Q255" i="11"/>
  <c r="R255" i="11"/>
  <c r="V255" i="11"/>
  <c r="Y255" i="11"/>
  <c r="AE255" i="11"/>
  <c r="AL255" i="11"/>
  <c r="AM255" i="11"/>
  <c r="H256" i="11"/>
  <c r="I256" i="11"/>
  <c r="K256" i="11"/>
  <c r="L256" i="11"/>
  <c r="M256" i="11"/>
  <c r="N256" i="11"/>
  <c r="O256" i="11"/>
  <c r="P256" i="11"/>
  <c r="Q256" i="11"/>
  <c r="R256" i="11"/>
  <c r="V256" i="11"/>
  <c r="Y256" i="11"/>
  <c r="AL256" i="11"/>
  <c r="AM256" i="11"/>
  <c r="F257" i="11"/>
  <c r="G257" i="11"/>
  <c r="H257" i="11"/>
  <c r="I257" i="11"/>
  <c r="K257" i="11"/>
  <c r="L257" i="11"/>
  <c r="M257" i="11"/>
  <c r="N257" i="11"/>
  <c r="O257" i="11"/>
  <c r="P257" i="11"/>
  <c r="Q257" i="11"/>
  <c r="R257" i="11"/>
  <c r="V257" i="11"/>
  <c r="AE257" i="11"/>
  <c r="AL257" i="11"/>
  <c r="AM257" i="11"/>
  <c r="H258" i="11"/>
  <c r="I258" i="11"/>
  <c r="K258" i="11"/>
  <c r="L258" i="11"/>
  <c r="M258" i="11"/>
  <c r="N258" i="11"/>
  <c r="O258" i="11"/>
  <c r="P258" i="11"/>
  <c r="Q258" i="11"/>
  <c r="R258" i="11"/>
  <c r="V258" i="11"/>
  <c r="Y258" i="11"/>
  <c r="AL258" i="11"/>
  <c r="AM258" i="11"/>
  <c r="F259" i="11"/>
  <c r="G259" i="11"/>
  <c r="H259" i="11"/>
  <c r="I259" i="11"/>
  <c r="K259" i="11"/>
  <c r="L259" i="11"/>
  <c r="M259" i="11"/>
  <c r="N259" i="11"/>
  <c r="O259" i="11"/>
  <c r="P259" i="11"/>
  <c r="Q259" i="11"/>
  <c r="R259" i="11"/>
  <c r="V259" i="11"/>
  <c r="Y259" i="11"/>
  <c r="AE259" i="11"/>
  <c r="AL259" i="11"/>
  <c r="AM259" i="11"/>
  <c r="F260" i="11"/>
  <c r="G260" i="11"/>
  <c r="H260" i="11"/>
  <c r="I260" i="11"/>
  <c r="K260" i="11"/>
  <c r="L260" i="11"/>
  <c r="M260" i="11"/>
  <c r="N260" i="11"/>
  <c r="O260" i="11"/>
  <c r="P260" i="11"/>
  <c r="Q260" i="11"/>
  <c r="R260" i="11"/>
  <c r="V260" i="11"/>
  <c r="Y260" i="11"/>
  <c r="AE260" i="11"/>
  <c r="AL260" i="11"/>
  <c r="AM260" i="11"/>
  <c r="H261" i="11"/>
  <c r="I261" i="11"/>
  <c r="K261" i="11"/>
  <c r="L261" i="11"/>
  <c r="M261" i="11"/>
  <c r="N261" i="11"/>
  <c r="O261" i="11"/>
  <c r="P261" i="11"/>
  <c r="Q261" i="11"/>
  <c r="R261" i="11"/>
  <c r="V261" i="11"/>
  <c r="Y261" i="11"/>
  <c r="AL261" i="11"/>
  <c r="AM261" i="11"/>
  <c r="F262" i="11"/>
  <c r="G262" i="11"/>
  <c r="H262" i="11"/>
  <c r="I262" i="11"/>
  <c r="K262" i="11"/>
  <c r="L262" i="11"/>
  <c r="M262" i="11"/>
  <c r="N262" i="11"/>
  <c r="O262" i="11"/>
  <c r="P262" i="11"/>
  <c r="Q262" i="11"/>
  <c r="R262" i="11"/>
  <c r="V262" i="11"/>
  <c r="Y262" i="11"/>
  <c r="AE262" i="11"/>
  <c r="AL262" i="11"/>
  <c r="AM262" i="11"/>
  <c r="F263" i="11"/>
  <c r="G263" i="11"/>
  <c r="H263" i="11"/>
  <c r="I263" i="11"/>
  <c r="K263" i="11"/>
  <c r="L263" i="11"/>
  <c r="M263" i="11"/>
  <c r="N263" i="11"/>
  <c r="O263" i="11"/>
  <c r="P263" i="11"/>
  <c r="Q263" i="11"/>
  <c r="R263" i="11"/>
  <c r="V263" i="11"/>
  <c r="AE263" i="11"/>
  <c r="AL263" i="11"/>
  <c r="AM263" i="11"/>
  <c r="H264" i="11"/>
  <c r="I264" i="11"/>
  <c r="K264" i="11"/>
  <c r="L264" i="11"/>
  <c r="M264" i="11"/>
  <c r="N264" i="11"/>
  <c r="O264" i="11"/>
  <c r="P264" i="11"/>
  <c r="Q264" i="11"/>
  <c r="R264" i="11"/>
  <c r="V264" i="11"/>
  <c r="Y264" i="11"/>
  <c r="AL264" i="11"/>
  <c r="AM264" i="11"/>
  <c r="F265" i="11"/>
  <c r="G265" i="11"/>
  <c r="H265" i="11"/>
  <c r="I265" i="11"/>
  <c r="K265" i="11"/>
  <c r="L265" i="11"/>
  <c r="M265" i="11"/>
  <c r="N265" i="11"/>
  <c r="O265" i="11"/>
  <c r="P265" i="11"/>
  <c r="Q265" i="11"/>
  <c r="R265" i="11"/>
  <c r="V265" i="11"/>
  <c r="Y265" i="11"/>
  <c r="AE265" i="11"/>
  <c r="AL265" i="11"/>
  <c r="AM265" i="11"/>
  <c r="F266" i="11"/>
  <c r="G266" i="11"/>
  <c r="H266" i="11"/>
  <c r="I266" i="11"/>
  <c r="K266" i="11"/>
  <c r="L266" i="11"/>
  <c r="M266" i="11"/>
  <c r="N266" i="11"/>
  <c r="O266" i="11"/>
  <c r="P266" i="11"/>
  <c r="Q266" i="11"/>
  <c r="R266" i="11"/>
  <c r="V266" i="11"/>
  <c r="Y266" i="11"/>
  <c r="AE266" i="11"/>
  <c r="AL266" i="11"/>
  <c r="AM266" i="11"/>
  <c r="H267" i="11"/>
  <c r="I267" i="11"/>
  <c r="K267" i="11"/>
  <c r="L267" i="11"/>
  <c r="M267" i="11"/>
  <c r="N267" i="11"/>
  <c r="O267" i="11"/>
  <c r="P267" i="11"/>
  <c r="Q267" i="11"/>
  <c r="R267" i="11"/>
  <c r="V267" i="11"/>
  <c r="Y267" i="11"/>
  <c r="AL267" i="11"/>
  <c r="AM267" i="11"/>
  <c r="F268" i="11"/>
  <c r="G268" i="11"/>
  <c r="H268" i="11"/>
  <c r="I268" i="11"/>
  <c r="K268" i="11"/>
  <c r="L268" i="11"/>
  <c r="M268" i="11"/>
  <c r="N268" i="11"/>
  <c r="O268" i="11"/>
  <c r="P268" i="11"/>
  <c r="Q268" i="11"/>
  <c r="R268" i="11"/>
  <c r="V268" i="11"/>
  <c r="Y268" i="11"/>
  <c r="AE268" i="11"/>
  <c r="AL268" i="11"/>
  <c r="AM268" i="11"/>
  <c r="AL269" i="11"/>
  <c r="AM269" i="11"/>
  <c r="G270" i="11"/>
  <c r="H270" i="11"/>
  <c r="I270" i="11"/>
  <c r="K270" i="11"/>
  <c r="L270" i="11"/>
  <c r="M270" i="11"/>
  <c r="N270" i="11"/>
  <c r="O270" i="11"/>
  <c r="P270" i="11"/>
  <c r="Q270" i="11"/>
  <c r="R270" i="11"/>
  <c r="V270" i="11"/>
  <c r="Y270" i="11"/>
  <c r="AE270" i="11"/>
  <c r="AL270" i="11"/>
  <c r="AM270" i="11"/>
  <c r="G271" i="11"/>
  <c r="H271" i="11"/>
  <c r="I271" i="11"/>
  <c r="K271" i="11"/>
  <c r="L271" i="11"/>
  <c r="M271" i="11"/>
  <c r="N271" i="11"/>
  <c r="O271" i="11"/>
  <c r="P271" i="11"/>
  <c r="Q271" i="11"/>
  <c r="R271" i="11"/>
  <c r="V271" i="11"/>
  <c r="Y271" i="11"/>
  <c r="AE271" i="11"/>
  <c r="AL271" i="11"/>
  <c r="AM271" i="11"/>
  <c r="G272" i="11"/>
  <c r="H272" i="11"/>
  <c r="I272" i="11"/>
  <c r="K272" i="11"/>
  <c r="L272" i="11"/>
  <c r="M272" i="11"/>
  <c r="N272" i="11"/>
  <c r="O272" i="11"/>
  <c r="P272" i="11"/>
  <c r="Q272" i="11"/>
  <c r="R272" i="11"/>
  <c r="V272" i="11"/>
  <c r="Y272" i="11"/>
  <c r="AE272" i="11"/>
  <c r="AL272" i="11"/>
  <c r="AM272" i="11"/>
  <c r="G273" i="11"/>
  <c r="H273" i="11"/>
  <c r="I273" i="11"/>
  <c r="K273" i="11"/>
  <c r="L273" i="11"/>
  <c r="M273" i="11"/>
  <c r="N273" i="11"/>
  <c r="O273" i="11"/>
  <c r="P273" i="11"/>
  <c r="Q273" i="11"/>
  <c r="R273" i="11"/>
  <c r="V273" i="11"/>
  <c r="Y273" i="11"/>
  <c r="AE273" i="11"/>
  <c r="AL273" i="11"/>
  <c r="AM273" i="11"/>
  <c r="G274" i="11"/>
  <c r="H274" i="11"/>
  <c r="I274" i="11"/>
  <c r="K274" i="11"/>
  <c r="L274" i="11"/>
  <c r="M274" i="11"/>
  <c r="N274" i="11"/>
  <c r="O274" i="11"/>
  <c r="P274" i="11"/>
  <c r="Q274" i="11"/>
  <c r="R274" i="11"/>
  <c r="V274" i="11"/>
  <c r="Y274" i="11"/>
  <c r="AE274" i="11"/>
  <c r="AL274" i="11"/>
  <c r="AM274" i="11"/>
  <c r="AL275" i="11"/>
  <c r="AM275" i="11"/>
  <c r="AL276" i="11"/>
  <c r="AM276" i="11"/>
  <c r="AL278" i="11"/>
  <c r="AM278" i="11"/>
  <c r="G279" i="11"/>
  <c r="H279" i="11"/>
  <c r="I279" i="11"/>
  <c r="K279" i="11"/>
  <c r="L279" i="11"/>
  <c r="M279" i="11"/>
  <c r="N279" i="11"/>
  <c r="O279" i="11"/>
  <c r="P279" i="11"/>
  <c r="Q279" i="11"/>
  <c r="R279" i="11"/>
  <c r="V279" i="11"/>
  <c r="Y279" i="11"/>
  <c r="AE279" i="11"/>
  <c r="AL279" i="11"/>
  <c r="AM279" i="11"/>
  <c r="G280" i="11"/>
  <c r="H280" i="11"/>
  <c r="I280" i="11"/>
  <c r="K280" i="11"/>
  <c r="L280" i="11"/>
  <c r="M280" i="11"/>
  <c r="N280" i="11"/>
  <c r="O280" i="11"/>
  <c r="P280" i="11"/>
  <c r="Q280" i="11"/>
  <c r="R280" i="11"/>
  <c r="V280" i="11"/>
  <c r="Y280" i="11"/>
  <c r="AE280" i="11"/>
  <c r="AL280" i="11"/>
  <c r="AM280" i="11"/>
  <c r="G281" i="11"/>
  <c r="H281" i="11"/>
  <c r="I281" i="11"/>
  <c r="K281" i="11"/>
  <c r="L281" i="11"/>
  <c r="M281" i="11"/>
  <c r="N281" i="11"/>
  <c r="O281" i="11"/>
  <c r="P281" i="11"/>
  <c r="Q281" i="11"/>
  <c r="R281" i="11"/>
  <c r="V281" i="11"/>
  <c r="Y281" i="11"/>
  <c r="AE281" i="11"/>
  <c r="AL281" i="11"/>
  <c r="AM281" i="11"/>
  <c r="G282" i="11"/>
  <c r="H282" i="11"/>
  <c r="I282" i="11"/>
  <c r="K282" i="11"/>
  <c r="L282" i="11"/>
  <c r="M282" i="11"/>
  <c r="N282" i="11"/>
  <c r="O282" i="11"/>
  <c r="P282" i="11"/>
  <c r="Q282" i="11"/>
  <c r="R282" i="11"/>
  <c r="Y282" i="11"/>
  <c r="AE282" i="11"/>
  <c r="AL282" i="11"/>
  <c r="AM282" i="11"/>
  <c r="G283" i="11"/>
  <c r="H283" i="11"/>
  <c r="I283" i="11"/>
  <c r="K283" i="11"/>
  <c r="L283" i="11"/>
  <c r="M283" i="11"/>
  <c r="N283" i="11"/>
  <c r="O283" i="11"/>
  <c r="P283" i="11"/>
  <c r="Q283" i="11"/>
  <c r="R283" i="11"/>
  <c r="Y283" i="11"/>
  <c r="AE283" i="11"/>
  <c r="AL283" i="11"/>
  <c r="AM283" i="11"/>
  <c r="AL284" i="11"/>
  <c r="AM284" i="11"/>
  <c r="AL285" i="11"/>
  <c r="AM285" i="11"/>
  <c r="G286" i="11"/>
  <c r="H286" i="11"/>
  <c r="I286" i="11"/>
  <c r="K286" i="11"/>
  <c r="L286" i="11"/>
  <c r="M286" i="11"/>
  <c r="N286" i="11"/>
  <c r="O286" i="11"/>
  <c r="P286" i="11"/>
  <c r="Q286" i="11"/>
  <c r="R286" i="11"/>
  <c r="Y286" i="11"/>
  <c r="AE286" i="11"/>
  <c r="AL286" i="11"/>
  <c r="AM286" i="11"/>
  <c r="G287" i="11"/>
  <c r="H287" i="11"/>
  <c r="I287" i="11"/>
  <c r="K287" i="11"/>
  <c r="L287" i="11"/>
  <c r="M287" i="11"/>
  <c r="N287" i="11"/>
  <c r="O287" i="11"/>
  <c r="P287" i="11"/>
  <c r="Q287" i="11"/>
  <c r="R287" i="11"/>
  <c r="Y287" i="11"/>
  <c r="AE287" i="11"/>
  <c r="AL287" i="11"/>
  <c r="AM287" i="11"/>
  <c r="H288" i="11"/>
  <c r="I288" i="11"/>
  <c r="K288" i="11"/>
  <c r="L288" i="11"/>
  <c r="M288" i="11"/>
  <c r="N288" i="11"/>
  <c r="O288" i="11"/>
  <c r="P288" i="11"/>
  <c r="Q288" i="11"/>
  <c r="R288" i="11"/>
  <c r="AE288" i="11"/>
  <c r="AL288" i="11"/>
  <c r="AM288" i="11"/>
  <c r="AL289" i="11"/>
  <c r="AM289" i="11"/>
  <c r="AL290" i="11"/>
  <c r="AM290" i="11"/>
  <c r="AL292" i="11"/>
  <c r="AM292" i="11"/>
  <c r="G293" i="11"/>
  <c r="H293" i="11"/>
  <c r="I293" i="11"/>
  <c r="K293" i="11"/>
  <c r="L293" i="11"/>
  <c r="M293" i="11"/>
  <c r="N293" i="11"/>
  <c r="O293" i="11"/>
  <c r="P293" i="11"/>
  <c r="Q293" i="11"/>
  <c r="R293" i="11"/>
  <c r="S293" i="11"/>
  <c r="T293" i="11"/>
  <c r="V293" i="11"/>
  <c r="Y293" i="11"/>
  <c r="AE293" i="11"/>
  <c r="AF293" i="11"/>
  <c r="AG293" i="11"/>
  <c r="AH293" i="11"/>
  <c r="AI293" i="11"/>
  <c r="AL293" i="11"/>
  <c r="AM293" i="11"/>
  <c r="G294" i="11"/>
  <c r="Q294" i="11"/>
  <c r="R294" i="11"/>
  <c r="S294" i="11"/>
  <c r="T294" i="11"/>
  <c r="V294" i="11"/>
  <c r="AE294" i="11"/>
  <c r="AL294" i="11"/>
  <c r="AM294" i="11"/>
  <c r="G295" i="11"/>
  <c r="H295" i="11"/>
  <c r="I295" i="11"/>
  <c r="K295" i="11"/>
  <c r="L295" i="11"/>
  <c r="M295" i="11"/>
  <c r="N295" i="11"/>
  <c r="O295" i="11"/>
  <c r="P295" i="11"/>
  <c r="Q295" i="11"/>
  <c r="R295" i="11"/>
  <c r="S295" i="11"/>
  <c r="T295" i="11"/>
  <c r="V295" i="11"/>
  <c r="Y295" i="11"/>
  <c r="AE295" i="11"/>
  <c r="AF295" i="11"/>
  <c r="AG295" i="11"/>
  <c r="AH295" i="11"/>
  <c r="AI295" i="11"/>
  <c r="AL295" i="11"/>
  <c r="AM295" i="11"/>
  <c r="G296" i="11"/>
  <c r="H296" i="11"/>
  <c r="I296" i="11"/>
  <c r="K296" i="11"/>
  <c r="L296" i="11"/>
  <c r="M296" i="11"/>
  <c r="N296" i="11"/>
  <c r="O296" i="11"/>
  <c r="P296" i="11"/>
  <c r="Q296" i="11"/>
  <c r="R296" i="11"/>
  <c r="S296" i="11"/>
  <c r="T296" i="11"/>
  <c r="V296" i="11"/>
  <c r="Y296" i="11"/>
  <c r="AE296" i="11"/>
  <c r="AF296" i="11"/>
  <c r="AG296" i="11"/>
  <c r="AH296" i="11"/>
  <c r="AI296" i="11"/>
  <c r="AL296" i="11"/>
  <c r="AM296" i="11"/>
  <c r="G297" i="11"/>
  <c r="H297" i="11"/>
  <c r="I297" i="11"/>
  <c r="K297" i="11"/>
  <c r="L297" i="11"/>
  <c r="M297" i="11"/>
  <c r="N297" i="11"/>
  <c r="O297" i="11"/>
  <c r="P297" i="11"/>
  <c r="Q297" i="11"/>
  <c r="R297" i="11"/>
  <c r="S297" i="11"/>
  <c r="T297" i="11"/>
  <c r="V297" i="11"/>
  <c r="Y297" i="11"/>
  <c r="AE297" i="11"/>
  <c r="AL297" i="11"/>
  <c r="AM297" i="11"/>
  <c r="G298" i="11"/>
  <c r="H298" i="11"/>
  <c r="I298" i="11"/>
  <c r="K298" i="11"/>
  <c r="L298" i="11"/>
  <c r="M298" i="11"/>
  <c r="N298" i="11"/>
  <c r="O298" i="11"/>
  <c r="P298" i="11"/>
  <c r="Q298" i="11"/>
  <c r="R298" i="11"/>
  <c r="S298" i="11"/>
  <c r="T298" i="11"/>
  <c r="V298" i="11"/>
  <c r="Y298" i="11"/>
  <c r="AE298" i="11"/>
  <c r="AF298" i="11"/>
  <c r="AG298" i="11"/>
  <c r="AH298" i="11"/>
  <c r="AI298" i="11"/>
  <c r="AL298" i="11"/>
  <c r="AM298" i="11"/>
  <c r="G299" i="11"/>
  <c r="H299" i="11"/>
  <c r="I299" i="11"/>
  <c r="K299" i="11"/>
  <c r="L299" i="11"/>
  <c r="M299" i="11"/>
  <c r="N299" i="11"/>
  <c r="O299" i="11"/>
  <c r="P299" i="11"/>
  <c r="Q299" i="11"/>
  <c r="R299" i="11"/>
  <c r="S299" i="11"/>
  <c r="T299" i="11"/>
  <c r="V299" i="11"/>
  <c r="Y299" i="11"/>
  <c r="AE299" i="11"/>
  <c r="AL299" i="11"/>
  <c r="AM299" i="11"/>
  <c r="G300" i="11"/>
  <c r="H300" i="11"/>
  <c r="I300" i="11"/>
  <c r="K300" i="11"/>
  <c r="L300" i="11"/>
  <c r="M300" i="11"/>
  <c r="N300" i="11"/>
  <c r="O300" i="11"/>
  <c r="P300" i="11"/>
  <c r="Q300" i="11"/>
  <c r="R300" i="11"/>
  <c r="S300" i="11"/>
  <c r="T300" i="11"/>
  <c r="V300" i="11"/>
  <c r="Y300" i="11"/>
  <c r="AE300" i="11"/>
  <c r="AL300" i="11"/>
  <c r="AM300" i="11"/>
  <c r="G301" i="11"/>
  <c r="Q301" i="11"/>
  <c r="R301" i="11"/>
  <c r="S301" i="11"/>
  <c r="T301" i="11"/>
  <c r="V301" i="11"/>
  <c r="Y301" i="11"/>
  <c r="AE301" i="11"/>
  <c r="AL301" i="11"/>
  <c r="AM301" i="11"/>
  <c r="G302" i="11"/>
  <c r="H302" i="11"/>
  <c r="I302" i="11"/>
  <c r="K302" i="11"/>
  <c r="L302" i="11"/>
  <c r="M302" i="11"/>
  <c r="N302" i="11"/>
  <c r="O302" i="11"/>
  <c r="P302" i="11"/>
  <c r="Q302" i="11"/>
  <c r="R302" i="11"/>
  <c r="S302" i="11"/>
  <c r="T302" i="11"/>
  <c r="V302" i="11"/>
  <c r="Y302" i="11"/>
  <c r="AE302" i="11"/>
  <c r="AL302" i="11"/>
  <c r="AM302" i="11"/>
  <c r="G303" i="11"/>
  <c r="Q303" i="11"/>
  <c r="R303" i="11"/>
  <c r="S303" i="11"/>
  <c r="T303" i="11"/>
  <c r="V303" i="11"/>
  <c r="AE303" i="11"/>
  <c r="AL303" i="11"/>
  <c r="AM303" i="11"/>
  <c r="G304" i="11"/>
  <c r="H304" i="11"/>
  <c r="I304" i="11"/>
  <c r="K304" i="11"/>
  <c r="L304" i="11"/>
  <c r="M304" i="11"/>
  <c r="N304" i="11"/>
  <c r="O304" i="11"/>
  <c r="P304" i="11"/>
  <c r="Q304" i="11"/>
  <c r="R304" i="11"/>
  <c r="S304" i="11"/>
  <c r="T304" i="11"/>
  <c r="V304" i="11"/>
  <c r="Y304" i="11"/>
  <c r="AE304" i="11"/>
  <c r="AF304" i="11"/>
  <c r="AG304" i="11"/>
  <c r="AH304" i="11"/>
  <c r="AI304" i="11"/>
  <c r="AL304" i="11"/>
  <c r="AM304" i="11"/>
  <c r="G305" i="11"/>
  <c r="H305" i="11"/>
  <c r="I305" i="11"/>
  <c r="K305" i="11"/>
  <c r="L305" i="11"/>
  <c r="M305" i="11"/>
  <c r="N305" i="11"/>
  <c r="O305" i="11"/>
  <c r="P305" i="11"/>
  <c r="Q305" i="11"/>
  <c r="R305" i="11"/>
  <c r="S305" i="11"/>
  <c r="T305" i="11"/>
  <c r="V305" i="11"/>
  <c r="Y305" i="11"/>
  <c r="AE305" i="11"/>
  <c r="AL305" i="11"/>
  <c r="AM305" i="11"/>
  <c r="G306" i="11"/>
  <c r="H306" i="11"/>
  <c r="I306" i="11"/>
  <c r="K306" i="11"/>
  <c r="L306" i="11"/>
  <c r="M306" i="11"/>
  <c r="N306" i="11"/>
  <c r="O306" i="11"/>
  <c r="P306" i="11"/>
  <c r="Q306" i="11"/>
  <c r="R306" i="11"/>
  <c r="S306" i="11"/>
  <c r="T306" i="11"/>
  <c r="V306" i="11"/>
  <c r="Y306" i="11"/>
  <c r="AE306" i="11"/>
  <c r="AF306" i="11"/>
  <c r="AG306" i="11"/>
  <c r="AH306" i="11"/>
  <c r="AI306" i="11"/>
  <c r="AL306" i="11"/>
  <c r="AM306" i="11"/>
  <c r="G307" i="11"/>
  <c r="H307" i="11"/>
  <c r="I307" i="11"/>
  <c r="K307" i="11"/>
  <c r="L307" i="11"/>
  <c r="M307" i="11"/>
  <c r="N307" i="11"/>
  <c r="O307" i="11"/>
  <c r="P307" i="11"/>
  <c r="Q307" i="11"/>
  <c r="R307" i="11"/>
  <c r="S307" i="11"/>
  <c r="T307" i="11"/>
  <c r="V307" i="11"/>
  <c r="Y307" i="11"/>
  <c r="AE307" i="11"/>
  <c r="AF307" i="11"/>
  <c r="AG307" i="11"/>
  <c r="AH307" i="11"/>
  <c r="AI307" i="11"/>
  <c r="AL307" i="11"/>
  <c r="AM307" i="11"/>
  <c r="G308" i="11"/>
  <c r="H308" i="11"/>
  <c r="I308" i="11"/>
  <c r="K308" i="11"/>
  <c r="L308" i="11"/>
  <c r="M308" i="11"/>
  <c r="N308" i="11"/>
  <c r="O308" i="11"/>
  <c r="P308" i="11"/>
  <c r="Q308" i="11"/>
  <c r="R308" i="11"/>
  <c r="S308" i="11"/>
  <c r="T308" i="11"/>
  <c r="V308" i="11"/>
  <c r="Y308" i="11"/>
  <c r="AE308" i="11"/>
  <c r="AL308" i="11"/>
  <c r="AM308" i="11"/>
  <c r="G309" i="11"/>
  <c r="H309" i="11"/>
  <c r="I309" i="11"/>
  <c r="K309" i="11"/>
  <c r="L309" i="11"/>
  <c r="M309" i="11"/>
  <c r="N309" i="11"/>
  <c r="O309" i="11"/>
  <c r="P309" i="11"/>
  <c r="Q309" i="11"/>
  <c r="R309" i="11"/>
  <c r="S309" i="11"/>
  <c r="T309" i="11"/>
  <c r="V309" i="11"/>
  <c r="Y309" i="11"/>
  <c r="AE309" i="11"/>
  <c r="AL309" i="11"/>
  <c r="AM309" i="11"/>
  <c r="G310" i="11"/>
  <c r="H310" i="11"/>
  <c r="I310" i="11"/>
  <c r="K310" i="11"/>
  <c r="L310" i="11"/>
  <c r="M310" i="11"/>
  <c r="N310" i="11"/>
  <c r="O310" i="11"/>
  <c r="P310" i="11"/>
  <c r="Q310" i="11"/>
  <c r="R310" i="11"/>
  <c r="S310" i="11"/>
  <c r="T310" i="11"/>
  <c r="V310" i="11"/>
  <c r="Y310" i="11"/>
  <c r="AE310" i="11"/>
  <c r="AF310" i="11"/>
  <c r="AG310" i="11"/>
  <c r="AH310" i="11"/>
  <c r="AI310" i="11"/>
  <c r="AL310" i="11"/>
  <c r="AM310" i="11"/>
  <c r="G311" i="11"/>
  <c r="H311" i="11"/>
  <c r="I311" i="11"/>
  <c r="K311" i="11"/>
  <c r="L311" i="11"/>
  <c r="M311" i="11"/>
  <c r="N311" i="11"/>
  <c r="O311" i="11"/>
  <c r="P311" i="11"/>
  <c r="Q311" i="11"/>
  <c r="R311" i="11"/>
  <c r="S311" i="11"/>
  <c r="T311" i="11"/>
  <c r="V311" i="11"/>
  <c r="Y311" i="11"/>
  <c r="AE311" i="11"/>
  <c r="AF311" i="11"/>
  <c r="AG311" i="11"/>
  <c r="AH311" i="11"/>
  <c r="AI311" i="11"/>
  <c r="AL311" i="11"/>
  <c r="AM311" i="11"/>
  <c r="G312" i="11"/>
  <c r="H312" i="11"/>
  <c r="I312" i="11"/>
  <c r="K312" i="11"/>
  <c r="L312" i="11"/>
  <c r="M312" i="11"/>
  <c r="N312" i="11"/>
  <c r="O312" i="11"/>
  <c r="P312" i="11"/>
  <c r="Q312" i="11"/>
  <c r="R312" i="11"/>
  <c r="S312" i="11"/>
  <c r="T312" i="11"/>
  <c r="V312" i="11"/>
  <c r="Y312" i="11"/>
  <c r="AE312" i="11"/>
  <c r="AF312" i="11"/>
  <c r="AG312" i="11"/>
  <c r="AH312" i="11"/>
  <c r="AI312" i="11"/>
  <c r="AL312" i="11"/>
  <c r="AM312" i="11"/>
  <c r="G313" i="11"/>
  <c r="H313" i="11"/>
  <c r="I313" i="11"/>
  <c r="K313" i="11"/>
  <c r="L313" i="11"/>
  <c r="M313" i="11"/>
  <c r="N313" i="11"/>
  <c r="O313" i="11"/>
  <c r="P313" i="11"/>
  <c r="Q313" i="11"/>
  <c r="R313" i="11"/>
  <c r="S313" i="11"/>
  <c r="T313" i="11"/>
  <c r="V313" i="11"/>
  <c r="Y313" i="11"/>
  <c r="AE313" i="11"/>
  <c r="AL313" i="11"/>
  <c r="AM313" i="11"/>
  <c r="G314" i="11"/>
  <c r="H314" i="11"/>
  <c r="I314" i="11"/>
  <c r="K314" i="11"/>
  <c r="L314" i="11"/>
  <c r="M314" i="11"/>
  <c r="N314" i="11"/>
  <c r="O314" i="11"/>
  <c r="P314" i="11"/>
  <c r="Q314" i="11"/>
  <c r="R314" i="11"/>
  <c r="S314" i="11"/>
  <c r="T314" i="11"/>
  <c r="V314" i="11"/>
  <c r="Y314" i="11"/>
  <c r="AE314" i="11"/>
  <c r="AL314" i="11"/>
  <c r="AM314" i="11"/>
  <c r="H316" i="11"/>
  <c r="I316" i="11"/>
  <c r="K316" i="11"/>
  <c r="L316" i="11"/>
  <c r="M316" i="11"/>
  <c r="N316" i="11"/>
  <c r="O316" i="11"/>
  <c r="P316" i="11"/>
  <c r="Q316" i="11"/>
  <c r="R316" i="11"/>
  <c r="V316" i="11"/>
  <c r="AL316" i="11"/>
  <c r="AM316" i="11"/>
  <c r="J6" i="4"/>
  <c r="L6" i="4"/>
  <c r="M6" i="4"/>
  <c r="O6" i="4"/>
  <c r="T6" i="4"/>
  <c r="V6" i="4"/>
  <c r="W6" i="4"/>
  <c r="Y6" i="4"/>
  <c r="Z6" i="4"/>
  <c r="AB6" i="4"/>
  <c r="AD6" i="4"/>
  <c r="AE6" i="4"/>
  <c r="J7" i="4"/>
  <c r="L7" i="4"/>
  <c r="M7" i="4"/>
  <c r="O7" i="4"/>
  <c r="T7" i="4"/>
  <c r="V7" i="4"/>
  <c r="W7" i="4"/>
  <c r="Y7" i="4"/>
  <c r="Z7" i="4"/>
  <c r="AB7" i="4"/>
  <c r="AD7" i="4"/>
  <c r="AE7" i="4"/>
  <c r="J8" i="4"/>
  <c r="L8" i="4"/>
  <c r="M8" i="4"/>
  <c r="O8" i="4"/>
  <c r="T8" i="4"/>
  <c r="V8" i="4"/>
  <c r="W8" i="4"/>
  <c r="Y8" i="4"/>
  <c r="Z8" i="4"/>
  <c r="AB8" i="4"/>
  <c r="AD8" i="4"/>
  <c r="AE8" i="4"/>
  <c r="J9" i="4"/>
  <c r="L9" i="4"/>
  <c r="M9" i="4"/>
  <c r="O9" i="4"/>
  <c r="T9" i="4"/>
  <c r="V9" i="4"/>
  <c r="W9" i="4"/>
  <c r="Y9" i="4"/>
  <c r="Z9" i="4"/>
  <c r="AB9" i="4"/>
  <c r="AD9" i="4"/>
  <c r="AE9" i="4"/>
  <c r="J10" i="4"/>
  <c r="L10" i="4"/>
  <c r="M10" i="4"/>
  <c r="O10" i="4"/>
  <c r="T10" i="4"/>
  <c r="V10" i="4"/>
  <c r="W10" i="4"/>
  <c r="Y10" i="4"/>
  <c r="Z10" i="4"/>
  <c r="AB10" i="4"/>
  <c r="AD10" i="4"/>
  <c r="AE10" i="4"/>
  <c r="J11" i="4"/>
  <c r="L11" i="4"/>
  <c r="M11" i="4"/>
  <c r="O11" i="4"/>
  <c r="T11" i="4"/>
  <c r="V11" i="4"/>
  <c r="W11" i="4"/>
  <c r="Y11" i="4"/>
  <c r="Z11" i="4"/>
  <c r="AB11" i="4"/>
  <c r="AD11" i="4"/>
  <c r="AE11" i="4"/>
  <c r="J12" i="4"/>
  <c r="L12" i="4"/>
  <c r="M12" i="4"/>
  <c r="O12" i="4"/>
  <c r="T12" i="4"/>
  <c r="V12" i="4"/>
  <c r="W12" i="4"/>
  <c r="Y12" i="4"/>
  <c r="Z12" i="4"/>
  <c r="AB12" i="4"/>
  <c r="AD12" i="4"/>
  <c r="AE12" i="4"/>
  <c r="J13" i="4"/>
  <c r="L13" i="4"/>
  <c r="M13" i="4"/>
  <c r="O13" i="4"/>
  <c r="T13" i="4"/>
  <c r="V13" i="4"/>
  <c r="W13" i="4"/>
  <c r="Y13" i="4"/>
  <c r="Z13" i="4"/>
  <c r="AB13" i="4"/>
  <c r="AD13" i="4"/>
  <c r="AE13" i="4"/>
  <c r="J14" i="4"/>
  <c r="L14" i="4"/>
  <c r="M14" i="4"/>
  <c r="O14" i="4"/>
  <c r="T14" i="4"/>
  <c r="V14" i="4"/>
  <c r="W14" i="4"/>
  <c r="Y14" i="4"/>
  <c r="Z14" i="4"/>
  <c r="AB14" i="4"/>
  <c r="AD14" i="4"/>
  <c r="AE14" i="4"/>
  <c r="J15" i="4"/>
  <c r="L15" i="4"/>
  <c r="M15" i="4"/>
  <c r="O15" i="4"/>
  <c r="T15" i="4"/>
  <c r="V15" i="4"/>
  <c r="W15" i="4"/>
  <c r="Y15" i="4"/>
  <c r="Z15" i="4"/>
  <c r="AB15" i="4"/>
  <c r="AD15" i="4"/>
  <c r="AE15" i="4"/>
  <c r="J16" i="4"/>
  <c r="L16" i="4"/>
  <c r="M16" i="4"/>
  <c r="O16" i="4"/>
  <c r="T16" i="4"/>
  <c r="V16" i="4"/>
  <c r="W16" i="4"/>
  <c r="Y16" i="4"/>
  <c r="Z16" i="4"/>
  <c r="AB16" i="4"/>
  <c r="AD16" i="4"/>
  <c r="AE16" i="4"/>
  <c r="J17" i="4"/>
  <c r="L17" i="4"/>
  <c r="M17" i="4"/>
  <c r="O17" i="4"/>
  <c r="T17" i="4"/>
  <c r="V17" i="4"/>
  <c r="W17" i="4"/>
  <c r="Y17" i="4"/>
  <c r="Z17" i="4"/>
  <c r="AB17" i="4"/>
  <c r="AD17" i="4"/>
  <c r="AE17" i="4"/>
  <c r="J18" i="4"/>
  <c r="M18" i="4"/>
  <c r="N18" i="4"/>
  <c r="O18" i="4"/>
  <c r="Q18" i="4"/>
  <c r="R18" i="4"/>
  <c r="S18" i="4"/>
  <c r="T18" i="4"/>
  <c r="V18" i="4"/>
  <c r="W18" i="4"/>
  <c r="Y18" i="4"/>
  <c r="Z18" i="4"/>
  <c r="AD18" i="4"/>
  <c r="AE18" i="4"/>
  <c r="J20" i="4"/>
  <c r="L20" i="4"/>
  <c r="M20" i="4"/>
  <c r="O20" i="4"/>
  <c r="T20" i="4"/>
  <c r="V20" i="4"/>
  <c r="W20" i="4"/>
  <c r="Y20" i="4"/>
  <c r="Z20" i="4"/>
  <c r="AB20" i="4"/>
  <c r="AD20" i="4"/>
  <c r="AE20" i="4"/>
  <c r="J21" i="4"/>
  <c r="L21" i="4"/>
  <c r="M21" i="4"/>
  <c r="O21" i="4"/>
  <c r="T21" i="4"/>
  <c r="V21" i="4"/>
  <c r="W21" i="4"/>
  <c r="Y21" i="4"/>
  <c r="Z21" i="4"/>
  <c r="AB21" i="4"/>
  <c r="AD21" i="4"/>
  <c r="AE21" i="4"/>
  <c r="J22" i="4"/>
  <c r="L22" i="4"/>
  <c r="M22" i="4"/>
  <c r="O22" i="4"/>
  <c r="T22" i="4"/>
  <c r="V22" i="4"/>
  <c r="W22" i="4"/>
  <c r="Y22" i="4"/>
  <c r="Z22" i="4"/>
  <c r="AB22" i="4"/>
  <c r="AD22" i="4"/>
  <c r="AE22" i="4"/>
  <c r="J23" i="4"/>
  <c r="L23" i="4"/>
  <c r="M23" i="4"/>
  <c r="O23" i="4"/>
  <c r="T23" i="4"/>
  <c r="V23" i="4"/>
  <c r="W23" i="4"/>
  <c r="Y23" i="4"/>
  <c r="Z23" i="4"/>
  <c r="AB23" i="4"/>
  <c r="AD23" i="4"/>
  <c r="AE23" i="4"/>
  <c r="J24" i="4"/>
  <c r="L24" i="4"/>
  <c r="M24" i="4"/>
  <c r="O24" i="4"/>
  <c r="T24" i="4"/>
  <c r="V24" i="4"/>
  <c r="W24" i="4"/>
  <c r="Y24" i="4"/>
  <c r="Z24" i="4"/>
  <c r="AB24" i="4"/>
  <c r="AD24" i="4"/>
  <c r="AE24" i="4"/>
  <c r="J25" i="4"/>
  <c r="L25" i="4"/>
  <c r="M25" i="4"/>
  <c r="O25" i="4"/>
  <c r="T25" i="4"/>
  <c r="V25" i="4"/>
  <c r="W25" i="4"/>
  <c r="Y25" i="4"/>
  <c r="Z25" i="4"/>
  <c r="AB25" i="4"/>
  <c r="AD25" i="4"/>
  <c r="AE25" i="4"/>
  <c r="J26" i="4"/>
  <c r="L26" i="4"/>
  <c r="M26" i="4"/>
  <c r="O26" i="4"/>
  <c r="T26" i="4"/>
  <c r="V26" i="4"/>
  <c r="W26" i="4"/>
  <c r="Y26" i="4"/>
  <c r="Z26" i="4"/>
  <c r="AB26" i="4"/>
  <c r="AD26" i="4"/>
  <c r="AE26" i="4"/>
  <c r="J27" i="4"/>
  <c r="L27" i="4"/>
  <c r="M27" i="4"/>
  <c r="O27" i="4"/>
  <c r="T27" i="4"/>
  <c r="V27" i="4"/>
  <c r="W27" i="4"/>
  <c r="Y27" i="4"/>
  <c r="Z27" i="4"/>
  <c r="AB27" i="4"/>
  <c r="AD27" i="4"/>
  <c r="AE27" i="4"/>
  <c r="J28" i="4"/>
  <c r="L28" i="4"/>
  <c r="M28" i="4"/>
  <c r="O28" i="4"/>
  <c r="T28" i="4"/>
  <c r="V28" i="4"/>
  <c r="W28" i="4"/>
  <c r="Y28" i="4"/>
  <c r="Z28" i="4"/>
  <c r="AB28" i="4"/>
  <c r="AD28" i="4"/>
  <c r="AE28" i="4"/>
  <c r="J29" i="4"/>
  <c r="L29" i="4"/>
  <c r="M29" i="4"/>
  <c r="O29" i="4"/>
  <c r="T29" i="4"/>
  <c r="V29" i="4"/>
  <c r="W29" i="4"/>
  <c r="Y29" i="4"/>
  <c r="Z29" i="4"/>
  <c r="AB29" i="4"/>
  <c r="AD29" i="4"/>
  <c r="AE29" i="4"/>
  <c r="J30" i="4"/>
  <c r="L30" i="4"/>
  <c r="M30" i="4"/>
  <c r="O30" i="4"/>
  <c r="T30" i="4"/>
  <c r="V30" i="4"/>
  <c r="W30" i="4"/>
  <c r="Y30" i="4"/>
  <c r="Z30" i="4"/>
  <c r="AB30" i="4"/>
  <c r="AD30" i="4"/>
  <c r="AE30" i="4"/>
  <c r="J31" i="4"/>
  <c r="L31" i="4"/>
  <c r="M31" i="4"/>
  <c r="O31" i="4"/>
  <c r="T31" i="4"/>
  <c r="V31" i="4"/>
  <c r="W31" i="4"/>
  <c r="Y31" i="4"/>
  <c r="Z31" i="4"/>
  <c r="AB31" i="4"/>
  <c r="AD31" i="4"/>
  <c r="AE31" i="4"/>
  <c r="J32" i="4"/>
  <c r="L32" i="4"/>
  <c r="M32" i="4"/>
  <c r="O32" i="4"/>
  <c r="T32" i="4"/>
  <c r="V32" i="4"/>
  <c r="W32" i="4"/>
  <c r="Y32" i="4"/>
  <c r="Z32" i="4"/>
  <c r="AB32" i="4"/>
  <c r="AD32" i="4"/>
  <c r="AE32" i="4"/>
  <c r="J33" i="4"/>
  <c r="L33" i="4"/>
  <c r="M33" i="4"/>
  <c r="O33" i="4"/>
  <c r="T33" i="4"/>
  <c r="V33" i="4"/>
  <c r="W33" i="4"/>
  <c r="Y33" i="4"/>
  <c r="Z33" i="4"/>
  <c r="AB33" i="4"/>
  <c r="AD33" i="4"/>
  <c r="AE33" i="4"/>
  <c r="J34" i="4"/>
  <c r="L34" i="4"/>
  <c r="M34" i="4"/>
  <c r="O34" i="4"/>
  <c r="T34" i="4"/>
  <c r="V34" i="4"/>
  <c r="W34" i="4"/>
  <c r="Y34" i="4"/>
  <c r="Z34" i="4"/>
  <c r="AB34" i="4"/>
  <c r="AD34" i="4"/>
  <c r="AE34" i="4"/>
  <c r="J35" i="4"/>
  <c r="L35" i="4"/>
  <c r="M35" i="4"/>
  <c r="O35" i="4"/>
  <c r="T35" i="4"/>
  <c r="V35" i="4"/>
  <c r="W35" i="4"/>
  <c r="Y35" i="4"/>
  <c r="Z35" i="4"/>
  <c r="AB35" i="4"/>
  <c r="AD35" i="4"/>
  <c r="AE35" i="4"/>
  <c r="J36" i="4"/>
  <c r="L36" i="4"/>
  <c r="M36" i="4"/>
  <c r="O36" i="4"/>
  <c r="T36" i="4"/>
  <c r="V36" i="4"/>
  <c r="W36" i="4"/>
  <c r="Y36" i="4"/>
  <c r="Z36" i="4"/>
  <c r="AB36" i="4"/>
  <c r="AD36" i="4"/>
  <c r="AE36" i="4"/>
  <c r="J37" i="4"/>
  <c r="L37" i="4"/>
  <c r="M37" i="4"/>
  <c r="O37" i="4"/>
  <c r="T37" i="4"/>
  <c r="V37" i="4"/>
  <c r="W37" i="4"/>
  <c r="Y37" i="4"/>
  <c r="Z37" i="4"/>
  <c r="AB37" i="4"/>
  <c r="AD37" i="4"/>
  <c r="AE37" i="4"/>
  <c r="J38" i="4"/>
  <c r="L38" i="4"/>
  <c r="M38" i="4"/>
  <c r="O38" i="4"/>
  <c r="T38" i="4"/>
  <c r="V38" i="4"/>
  <c r="W38" i="4"/>
  <c r="Y38" i="4"/>
  <c r="Z38" i="4"/>
  <c r="AB38" i="4"/>
  <c r="AD38" i="4"/>
  <c r="AE38" i="4"/>
  <c r="J39" i="4"/>
  <c r="L39" i="4"/>
  <c r="M39" i="4"/>
  <c r="O39" i="4"/>
  <c r="T39" i="4"/>
  <c r="V39" i="4"/>
  <c r="W39" i="4"/>
  <c r="Y39" i="4"/>
  <c r="Z39" i="4"/>
  <c r="AB39" i="4"/>
  <c r="AD39" i="4"/>
  <c r="AE39" i="4"/>
  <c r="J40" i="4"/>
  <c r="L40" i="4"/>
  <c r="M40" i="4"/>
  <c r="O40" i="4"/>
  <c r="T40" i="4"/>
  <c r="V40" i="4"/>
  <c r="W40" i="4"/>
  <c r="Y40" i="4"/>
  <c r="Z40" i="4"/>
  <c r="AB40" i="4"/>
  <c r="AD40" i="4"/>
  <c r="AE40" i="4"/>
  <c r="J41" i="4"/>
  <c r="L41" i="4"/>
  <c r="M41" i="4"/>
  <c r="O41" i="4"/>
  <c r="T41" i="4"/>
  <c r="V41" i="4"/>
  <c r="W41" i="4"/>
  <c r="Y41" i="4"/>
  <c r="Z41" i="4"/>
  <c r="AB41" i="4"/>
  <c r="AD41" i="4"/>
  <c r="AE41" i="4"/>
  <c r="J42" i="4"/>
  <c r="L42" i="4"/>
  <c r="M42" i="4"/>
  <c r="O42" i="4"/>
  <c r="T42" i="4"/>
  <c r="V42" i="4"/>
  <c r="W42" i="4"/>
  <c r="Y42" i="4"/>
  <c r="Z42" i="4"/>
  <c r="AB42" i="4"/>
  <c r="AD42" i="4"/>
  <c r="AE42" i="4"/>
  <c r="J43" i="4"/>
  <c r="L43" i="4"/>
  <c r="M43" i="4"/>
  <c r="O43" i="4"/>
  <c r="T43" i="4"/>
  <c r="V43" i="4"/>
  <c r="W43" i="4"/>
  <c r="Y43" i="4"/>
  <c r="Z43" i="4"/>
  <c r="AB43" i="4"/>
  <c r="AD43" i="4"/>
  <c r="AE43" i="4"/>
  <c r="J44" i="4"/>
  <c r="L44" i="4"/>
  <c r="M44" i="4"/>
  <c r="O44" i="4"/>
  <c r="T44" i="4"/>
  <c r="V44" i="4"/>
  <c r="W44" i="4"/>
  <c r="Y44" i="4"/>
  <c r="Z44" i="4"/>
  <c r="AB44" i="4"/>
  <c r="AD44" i="4"/>
  <c r="AE44" i="4"/>
  <c r="J45" i="4"/>
  <c r="L45" i="4"/>
  <c r="M45" i="4"/>
  <c r="O45" i="4"/>
  <c r="T45" i="4"/>
  <c r="V45" i="4"/>
  <c r="W45" i="4"/>
  <c r="Y45" i="4"/>
  <c r="Z45" i="4"/>
  <c r="AB45" i="4"/>
  <c r="AD45" i="4"/>
  <c r="AE45" i="4"/>
  <c r="J46" i="4"/>
  <c r="L46" i="4"/>
  <c r="M46" i="4"/>
  <c r="O46" i="4"/>
  <c r="Q46" i="4"/>
  <c r="T46" i="4"/>
  <c r="V46" i="4"/>
  <c r="W46" i="4"/>
  <c r="Y46" i="4"/>
  <c r="Z46" i="4"/>
  <c r="AB46" i="4"/>
  <c r="AD46" i="4"/>
  <c r="AE46" i="4"/>
  <c r="J47" i="4"/>
  <c r="L47" i="4"/>
  <c r="M47" i="4"/>
  <c r="O47" i="4"/>
  <c r="Q47" i="4"/>
  <c r="T47" i="4"/>
  <c r="V47" i="4"/>
  <c r="W47" i="4"/>
  <c r="Y47" i="4"/>
  <c r="Z47" i="4"/>
  <c r="AB47" i="4"/>
  <c r="AD47" i="4"/>
  <c r="AE47" i="4"/>
  <c r="J48" i="4"/>
  <c r="L48" i="4"/>
  <c r="M48" i="4"/>
  <c r="O48" i="4"/>
  <c r="T48" i="4"/>
  <c r="V48" i="4"/>
  <c r="W48" i="4"/>
  <c r="Y48" i="4"/>
  <c r="Z48" i="4"/>
  <c r="AB48" i="4"/>
  <c r="AD48" i="4"/>
  <c r="AE48" i="4"/>
  <c r="J49" i="4"/>
  <c r="L49" i="4"/>
  <c r="M49" i="4"/>
  <c r="O49" i="4"/>
  <c r="T49" i="4"/>
  <c r="V49" i="4"/>
  <c r="W49" i="4"/>
  <c r="Y49" i="4"/>
  <c r="Z49" i="4"/>
  <c r="AB49" i="4"/>
  <c r="AD49" i="4"/>
  <c r="AE49" i="4"/>
  <c r="J50" i="4"/>
  <c r="L50" i="4"/>
  <c r="M50" i="4"/>
  <c r="O50" i="4"/>
  <c r="T50" i="4"/>
  <c r="V50" i="4"/>
  <c r="W50" i="4"/>
  <c r="Y50" i="4"/>
  <c r="Z50" i="4"/>
  <c r="AB50" i="4"/>
  <c r="AD50" i="4"/>
  <c r="AE50" i="4"/>
  <c r="J51" i="4"/>
  <c r="L51" i="4"/>
  <c r="M51" i="4"/>
  <c r="O51" i="4"/>
  <c r="Q51" i="4"/>
  <c r="T51" i="4"/>
  <c r="V51" i="4"/>
  <c r="W51" i="4"/>
  <c r="Y51" i="4"/>
  <c r="Z51" i="4"/>
  <c r="AB51" i="4"/>
  <c r="AD51" i="4"/>
  <c r="AE51" i="4"/>
  <c r="J52" i="4"/>
  <c r="L52" i="4"/>
  <c r="M52" i="4"/>
  <c r="O52" i="4"/>
  <c r="Q52" i="4"/>
  <c r="T52" i="4"/>
  <c r="V52" i="4"/>
  <c r="W52" i="4"/>
  <c r="Y52" i="4"/>
  <c r="Z52" i="4"/>
  <c r="AB52" i="4"/>
  <c r="AD52" i="4"/>
  <c r="AE52" i="4"/>
  <c r="J53" i="4"/>
  <c r="L53" i="4"/>
  <c r="M53" i="4"/>
  <c r="O53" i="4"/>
  <c r="T53" i="4"/>
  <c r="V53" i="4"/>
  <c r="W53" i="4"/>
  <c r="Y53" i="4"/>
  <c r="Z53" i="4"/>
  <c r="AB53" i="4"/>
  <c r="AD53" i="4"/>
  <c r="AE53" i="4"/>
  <c r="J54" i="4"/>
  <c r="L54" i="4"/>
  <c r="M54" i="4"/>
  <c r="O54" i="4"/>
  <c r="T54" i="4"/>
  <c r="V54" i="4"/>
  <c r="W54" i="4"/>
  <c r="Y54" i="4"/>
  <c r="Z54" i="4"/>
  <c r="AB54" i="4"/>
  <c r="AD54" i="4"/>
  <c r="AE54" i="4"/>
  <c r="J55" i="4"/>
  <c r="L55" i="4"/>
  <c r="M55" i="4"/>
  <c r="O55" i="4"/>
  <c r="Q55" i="4"/>
  <c r="T55" i="4"/>
  <c r="V55" i="4"/>
  <c r="W55" i="4"/>
  <c r="Y55" i="4"/>
  <c r="Z55" i="4"/>
  <c r="AB55" i="4"/>
  <c r="AD55" i="4"/>
  <c r="AE55" i="4"/>
  <c r="J56" i="4"/>
  <c r="L56" i="4"/>
  <c r="M56" i="4"/>
  <c r="O56" i="4"/>
  <c r="Q56" i="4"/>
  <c r="T56" i="4"/>
  <c r="V56" i="4"/>
  <c r="W56" i="4"/>
  <c r="Y56" i="4"/>
  <c r="Z56" i="4"/>
  <c r="AB56" i="4"/>
  <c r="AD56" i="4"/>
  <c r="AE56" i="4"/>
  <c r="J57" i="4"/>
  <c r="L57" i="4"/>
  <c r="M57" i="4"/>
  <c r="O57" i="4"/>
  <c r="Q57" i="4"/>
  <c r="T57" i="4"/>
  <c r="V57" i="4"/>
  <c r="W57" i="4"/>
  <c r="Y57" i="4"/>
  <c r="Z57" i="4"/>
  <c r="AB57" i="4"/>
  <c r="AD57" i="4"/>
  <c r="AE57" i="4"/>
  <c r="J58" i="4"/>
  <c r="L58" i="4"/>
  <c r="M58" i="4"/>
  <c r="O58" i="4"/>
  <c r="Q58" i="4"/>
  <c r="T58" i="4"/>
  <c r="V58" i="4"/>
  <c r="W58" i="4"/>
  <c r="Y58" i="4"/>
  <c r="Z58" i="4"/>
  <c r="AB58" i="4"/>
  <c r="AD58" i="4"/>
  <c r="AE58" i="4"/>
  <c r="J59" i="4"/>
  <c r="L59" i="4"/>
  <c r="M59" i="4"/>
  <c r="O59" i="4"/>
  <c r="Q59" i="4"/>
  <c r="T59" i="4"/>
  <c r="V59" i="4"/>
  <c r="W59" i="4"/>
  <c r="Y59" i="4"/>
  <c r="Z59" i="4"/>
  <c r="AB59" i="4"/>
  <c r="AD59" i="4"/>
  <c r="AE59" i="4"/>
  <c r="J60" i="4"/>
  <c r="L60" i="4"/>
  <c r="M60" i="4"/>
  <c r="O60" i="4"/>
  <c r="Q60" i="4"/>
  <c r="T60" i="4"/>
  <c r="V60" i="4"/>
  <c r="W60" i="4"/>
  <c r="Y60" i="4"/>
  <c r="Z60" i="4"/>
  <c r="AB60" i="4"/>
  <c r="AD60" i="4"/>
  <c r="AE60" i="4"/>
  <c r="J61" i="4"/>
  <c r="L61" i="4"/>
  <c r="M61" i="4"/>
  <c r="O61" i="4"/>
  <c r="Q61" i="4"/>
  <c r="T61" i="4"/>
  <c r="V61" i="4"/>
  <c r="W61" i="4"/>
  <c r="Y61" i="4"/>
  <c r="Z61" i="4"/>
  <c r="AB61" i="4"/>
  <c r="AD61" i="4"/>
  <c r="AE61" i="4"/>
  <c r="J62" i="4"/>
  <c r="L62" i="4"/>
  <c r="M62" i="4"/>
  <c r="O62" i="4"/>
  <c r="Q62" i="4"/>
  <c r="T62" i="4"/>
  <c r="V62" i="4"/>
  <c r="W62" i="4"/>
  <c r="Y62" i="4"/>
  <c r="Z62" i="4"/>
  <c r="AB62" i="4"/>
  <c r="AD62" i="4"/>
  <c r="AE62" i="4"/>
  <c r="J63" i="4"/>
  <c r="L63" i="4"/>
  <c r="M63" i="4"/>
  <c r="O63" i="4"/>
  <c r="Q63" i="4"/>
  <c r="T63" i="4"/>
  <c r="V63" i="4"/>
  <c r="W63" i="4"/>
  <c r="Y63" i="4"/>
  <c r="Z63" i="4"/>
  <c r="AB63" i="4"/>
  <c r="AD63" i="4"/>
  <c r="AE63" i="4"/>
  <c r="J64" i="4"/>
  <c r="M64" i="4"/>
  <c r="O64" i="4"/>
  <c r="Q64" i="4"/>
  <c r="T64" i="4"/>
  <c r="V64" i="4"/>
  <c r="W64" i="4"/>
  <c r="Y64" i="4"/>
  <c r="Z64" i="4"/>
  <c r="AB64" i="4"/>
  <c r="AD64" i="4"/>
  <c r="AE64" i="4"/>
  <c r="J65" i="4"/>
  <c r="L65" i="4"/>
  <c r="M65" i="4"/>
  <c r="O65" i="4"/>
  <c r="Q65" i="4"/>
  <c r="T65" i="4"/>
  <c r="V65" i="4"/>
  <c r="W65" i="4"/>
  <c r="Y65" i="4"/>
  <c r="Z65" i="4"/>
  <c r="AB65" i="4"/>
  <c r="AD65" i="4"/>
  <c r="AE65" i="4"/>
  <c r="J66" i="4"/>
  <c r="L66" i="4"/>
  <c r="M66" i="4"/>
  <c r="O66" i="4"/>
  <c r="Q66" i="4"/>
  <c r="T66" i="4"/>
  <c r="V66" i="4"/>
  <c r="W66" i="4"/>
  <c r="Y66" i="4"/>
  <c r="Z66" i="4"/>
  <c r="AB66" i="4"/>
  <c r="AD66" i="4"/>
  <c r="AE66" i="4"/>
  <c r="J67" i="4"/>
  <c r="L67" i="4"/>
  <c r="M67" i="4"/>
  <c r="O67" i="4"/>
  <c r="Q67" i="4"/>
  <c r="T67" i="4"/>
  <c r="V67" i="4"/>
  <c r="W67" i="4"/>
  <c r="Y67" i="4"/>
  <c r="Z67" i="4"/>
  <c r="AB67" i="4"/>
  <c r="AD67" i="4"/>
  <c r="AE67" i="4"/>
  <c r="J68" i="4"/>
  <c r="L68" i="4"/>
  <c r="M68" i="4"/>
  <c r="O68" i="4"/>
  <c r="Q68" i="4"/>
  <c r="T68" i="4"/>
  <c r="V68" i="4"/>
  <c r="W68" i="4"/>
  <c r="Y68" i="4"/>
  <c r="Z68" i="4"/>
  <c r="AB68" i="4"/>
  <c r="AD68" i="4"/>
  <c r="AE68" i="4"/>
  <c r="J69" i="4"/>
  <c r="L69" i="4"/>
  <c r="M69" i="4"/>
  <c r="O69" i="4"/>
  <c r="Q69" i="4"/>
  <c r="T69" i="4"/>
  <c r="V69" i="4"/>
  <c r="W69" i="4"/>
  <c r="Y69" i="4"/>
  <c r="Z69" i="4"/>
  <c r="AB69" i="4"/>
  <c r="AD69" i="4"/>
  <c r="AE69" i="4"/>
  <c r="J70" i="4"/>
  <c r="L70" i="4"/>
  <c r="M70" i="4"/>
  <c r="O70" i="4"/>
  <c r="Q70" i="4"/>
  <c r="T70" i="4"/>
  <c r="V70" i="4"/>
  <c r="W70" i="4"/>
  <c r="Y70" i="4"/>
  <c r="Z70" i="4"/>
  <c r="AB70" i="4"/>
  <c r="AD70" i="4"/>
  <c r="AE70" i="4"/>
  <c r="J71" i="4"/>
  <c r="L71" i="4"/>
  <c r="M71" i="4"/>
  <c r="O71" i="4"/>
  <c r="Q71" i="4"/>
  <c r="T71" i="4"/>
  <c r="V71" i="4"/>
  <c r="W71" i="4"/>
  <c r="Y71" i="4"/>
  <c r="Z71" i="4"/>
  <c r="AB71" i="4"/>
  <c r="AD71" i="4"/>
  <c r="AE71" i="4"/>
  <c r="J72" i="4"/>
  <c r="L72" i="4"/>
  <c r="M72" i="4"/>
  <c r="O72" i="4"/>
  <c r="Q72" i="4"/>
  <c r="T72" i="4"/>
  <c r="V72" i="4"/>
  <c r="W72" i="4"/>
  <c r="Y72" i="4"/>
  <c r="Z72" i="4"/>
  <c r="AB72" i="4"/>
  <c r="AD72" i="4"/>
  <c r="AE72" i="4"/>
  <c r="J73" i="4"/>
  <c r="L73" i="4"/>
  <c r="M73" i="4"/>
  <c r="O73" i="4"/>
  <c r="Q73" i="4"/>
  <c r="T73" i="4"/>
  <c r="V73" i="4"/>
  <c r="W73" i="4"/>
  <c r="Y73" i="4"/>
  <c r="Z73" i="4"/>
  <c r="AB73" i="4"/>
  <c r="AD73" i="4"/>
  <c r="AE73" i="4"/>
  <c r="J74" i="4"/>
  <c r="L74" i="4"/>
  <c r="M74" i="4"/>
  <c r="O74" i="4"/>
  <c r="Q74" i="4"/>
  <c r="T74" i="4"/>
  <c r="V74" i="4"/>
  <c r="W74" i="4"/>
  <c r="Y74" i="4"/>
  <c r="Z74" i="4"/>
  <c r="AB74" i="4"/>
  <c r="AD74" i="4"/>
  <c r="AE74" i="4"/>
  <c r="J75" i="4"/>
  <c r="L75" i="4"/>
  <c r="M75" i="4"/>
  <c r="O75" i="4"/>
  <c r="Q75" i="4"/>
  <c r="T75" i="4"/>
  <c r="V75" i="4"/>
  <c r="W75" i="4"/>
  <c r="Y75" i="4"/>
  <c r="Z75" i="4"/>
  <c r="AB75" i="4"/>
  <c r="AD75" i="4"/>
  <c r="AE75" i="4"/>
  <c r="J76" i="4"/>
  <c r="L76" i="4"/>
  <c r="M76" i="4"/>
  <c r="O76" i="4"/>
  <c r="Q76" i="4"/>
  <c r="T76" i="4"/>
  <c r="V76" i="4"/>
  <c r="W76" i="4"/>
  <c r="Y76" i="4"/>
  <c r="Z76" i="4"/>
  <c r="AB76" i="4"/>
  <c r="AD76" i="4"/>
  <c r="AE76" i="4"/>
  <c r="J77" i="4"/>
  <c r="L77" i="4"/>
  <c r="M77" i="4"/>
  <c r="O77" i="4"/>
  <c r="Q77" i="4"/>
  <c r="T77" i="4"/>
  <c r="V77" i="4"/>
  <c r="W77" i="4"/>
  <c r="Y77" i="4"/>
  <c r="Z77" i="4"/>
  <c r="AB77" i="4"/>
  <c r="AD77" i="4"/>
  <c r="AE77" i="4"/>
  <c r="J78" i="4"/>
  <c r="L78" i="4"/>
  <c r="M78" i="4"/>
  <c r="O78" i="4"/>
  <c r="Q78" i="4"/>
  <c r="T78" i="4"/>
  <c r="V78" i="4"/>
  <c r="W78" i="4"/>
  <c r="Y78" i="4"/>
  <c r="Z78" i="4"/>
  <c r="AB78" i="4"/>
  <c r="AD78" i="4"/>
  <c r="AE78" i="4"/>
  <c r="J79" i="4"/>
  <c r="L79" i="4"/>
  <c r="M79" i="4"/>
  <c r="O79" i="4"/>
  <c r="Q79" i="4"/>
  <c r="T79" i="4"/>
  <c r="V79" i="4"/>
  <c r="W79" i="4"/>
  <c r="Y79" i="4"/>
  <c r="Z79" i="4"/>
  <c r="AB79" i="4"/>
  <c r="AD79" i="4"/>
  <c r="AE79" i="4"/>
  <c r="J80" i="4"/>
  <c r="M80" i="4"/>
  <c r="O80" i="4"/>
  <c r="Q80" i="4"/>
  <c r="T80" i="4"/>
  <c r="V80" i="4"/>
  <c r="W80" i="4"/>
  <c r="Y80" i="4"/>
  <c r="Z80" i="4"/>
  <c r="AB80" i="4"/>
  <c r="AD80" i="4"/>
  <c r="AE80" i="4"/>
  <c r="J81" i="4"/>
  <c r="L81" i="4"/>
  <c r="M81" i="4"/>
  <c r="O81" i="4"/>
  <c r="Q81" i="4"/>
  <c r="T81" i="4"/>
  <c r="V81" i="4"/>
  <c r="W81" i="4"/>
  <c r="Y81" i="4"/>
  <c r="Z81" i="4"/>
  <c r="AB81" i="4"/>
  <c r="AD81" i="4"/>
  <c r="AE81" i="4"/>
  <c r="J82" i="4"/>
  <c r="L82" i="4"/>
  <c r="M82" i="4"/>
  <c r="O82" i="4"/>
  <c r="Q82" i="4"/>
  <c r="T82" i="4"/>
  <c r="V82" i="4"/>
  <c r="W82" i="4"/>
  <c r="Y82" i="4"/>
  <c r="Z82" i="4"/>
  <c r="AB82" i="4"/>
  <c r="AD82" i="4"/>
  <c r="AE82" i="4"/>
  <c r="J83" i="4"/>
  <c r="L83" i="4"/>
  <c r="M83" i="4"/>
  <c r="O83" i="4"/>
  <c r="Q83" i="4"/>
  <c r="T83" i="4"/>
  <c r="V83" i="4"/>
  <c r="W83" i="4"/>
  <c r="Y83" i="4"/>
  <c r="Z83" i="4"/>
  <c r="AB83" i="4"/>
  <c r="AD83" i="4"/>
  <c r="AE83" i="4"/>
  <c r="J84" i="4"/>
  <c r="L84" i="4"/>
  <c r="M84" i="4"/>
  <c r="O84" i="4"/>
  <c r="Q84" i="4"/>
  <c r="T84" i="4"/>
  <c r="V84" i="4"/>
  <c r="W84" i="4"/>
  <c r="Y84" i="4"/>
  <c r="Z84" i="4"/>
  <c r="AB84" i="4"/>
  <c r="AD84" i="4"/>
  <c r="AE84" i="4"/>
  <c r="J85" i="4"/>
  <c r="L85" i="4"/>
  <c r="M85" i="4"/>
  <c r="O85" i="4"/>
  <c r="Q85" i="4"/>
  <c r="T85" i="4"/>
  <c r="V85" i="4"/>
  <c r="W85" i="4"/>
  <c r="Y85" i="4"/>
  <c r="Z85" i="4"/>
  <c r="AB85" i="4"/>
  <c r="AD85" i="4"/>
  <c r="AE85" i="4"/>
  <c r="J86" i="4"/>
  <c r="L86" i="4"/>
  <c r="M86" i="4"/>
  <c r="O86" i="4"/>
  <c r="Q86" i="4"/>
  <c r="T86" i="4"/>
  <c r="V86" i="4"/>
  <c r="W86" i="4"/>
  <c r="Y86" i="4"/>
  <c r="Z86" i="4"/>
  <c r="AB86" i="4"/>
  <c r="AD86" i="4"/>
  <c r="AE86" i="4"/>
  <c r="J87" i="4"/>
  <c r="L87" i="4"/>
  <c r="M87" i="4"/>
  <c r="O87" i="4"/>
  <c r="Q87" i="4"/>
  <c r="T87" i="4"/>
  <c r="V87" i="4"/>
  <c r="W87" i="4"/>
  <c r="Y87" i="4"/>
  <c r="Z87" i="4"/>
  <c r="AB87" i="4"/>
  <c r="AD87" i="4"/>
  <c r="AE87" i="4"/>
  <c r="J88" i="4"/>
  <c r="L88" i="4"/>
  <c r="M88" i="4"/>
  <c r="O88" i="4"/>
  <c r="Q88" i="4"/>
  <c r="T88" i="4"/>
  <c r="V88" i="4"/>
  <c r="W88" i="4"/>
  <c r="Y88" i="4"/>
  <c r="Z88" i="4"/>
  <c r="AB88" i="4"/>
  <c r="AD88" i="4"/>
  <c r="AE88" i="4"/>
  <c r="J89" i="4"/>
  <c r="L89" i="4"/>
  <c r="M89" i="4"/>
  <c r="O89" i="4"/>
  <c r="Q89" i="4"/>
  <c r="T89" i="4"/>
  <c r="V89" i="4"/>
  <c r="W89" i="4"/>
  <c r="Y89" i="4"/>
  <c r="Z89" i="4"/>
  <c r="AB89" i="4"/>
  <c r="AD89" i="4"/>
  <c r="AE89" i="4"/>
  <c r="J90" i="4"/>
  <c r="L90" i="4"/>
  <c r="M90" i="4"/>
  <c r="O90" i="4"/>
  <c r="Q90" i="4"/>
  <c r="T90" i="4"/>
  <c r="V90" i="4"/>
  <c r="W90" i="4"/>
  <c r="Y90" i="4"/>
  <c r="Z90" i="4"/>
  <c r="AB90" i="4"/>
  <c r="AD90" i="4"/>
  <c r="AE90" i="4"/>
  <c r="J91" i="4"/>
  <c r="L91" i="4"/>
  <c r="M91" i="4"/>
  <c r="O91" i="4"/>
  <c r="Q91" i="4"/>
  <c r="T91" i="4"/>
  <c r="V91" i="4"/>
  <c r="W91" i="4"/>
  <c r="Y91" i="4"/>
  <c r="Z91" i="4"/>
  <c r="AB91" i="4"/>
  <c r="AD91" i="4"/>
  <c r="AE91" i="4"/>
  <c r="J92" i="4"/>
  <c r="L92" i="4"/>
  <c r="M92" i="4"/>
  <c r="O92" i="4"/>
  <c r="Q92" i="4"/>
  <c r="T92" i="4"/>
  <c r="V92" i="4"/>
  <c r="W92" i="4"/>
  <c r="Y92" i="4"/>
  <c r="Z92" i="4"/>
  <c r="AB92" i="4"/>
  <c r="AD92" i="4"/>
  <c r="AE92" i="4"/>
  <c r="J93" i="4"/>
  <c r="L93" i="4"/>
  <c r="M93" i="4"/>
  <c r="O93" i="4"/>
  <c r="Q93" i="4"/>
  <c r="T93" i="4"/>
  <c r="V93" i="4"/>
  <c r="W93" i="4"/>
  <c r="Y93" i="4"/>
  <c r="Z93" i="4"/>
  <c r="AB93" i="4"/>
  <c r="AD93" i="4"/>
  <c r="AE93" i="4"/>
  <c r="J94" i="4"/>
  <c r="L94" i="4"/>
  <c r="M94" i="4"/>
  <c r="O94" i="4"/>
  <c r="Q94" i="4"/>
  <c r="T94" i="4"/>
  <c r="V94" i="4"/>
  <c r="W94" i="4"/>
  <c r="Y94" i="4"/>
  <c r="Z94" i="4"/>
  <c r="AB94" i="4"/>
  <c r="AD94" i="4"/>
  <c r="AE94" i="4"/>
  <c r="J95" i="4"/>
  <c r="L95" i="4"/>
  <c r="M95" i="4"/>
  <c r="O95" i="4"/>
  <c r="Q95" i="4"/>
  <c r="T95" i="4"/>
  <c r="V95" i="4"/>
  <c r="W95" i="4"/>
  <c r="Y95" i="4"/>
  <c r="Z95" i="4"/>
  <c r="AB95" i="4"/>
  <c r="AD95" i="4"/>
  <c r="AE95" i="4"/>
  <c r="J96" i="4"/>
  <c r="L96" i="4"/>
  <c r="M96" i="4"/>
  <c r="O96" i="4"/>
  <c r="Q96" i="4"/>
  <c r="T96" i="4"/>
  <c r="V96" i="4"/>
  <c r="W96" i="4"/>
  <c r="Y96" i="4"/>
  <c r="Z96" i="4"/>
  <c r="AB96" i="4"/>
  <c r="AD96" i="4"/>
  <c r="AE96" i="4"/>
  <c r="J97" i="4"/>
  <c r="L97" i="4"/>
  <c r="M97" i="4"/>
  <c r="O97" i="4"/>
  <c r="Q97" i="4"/>
  <c r="T97" i="4"/>
  <c r="V97" i="4"/>
  <c r="W97" i="4"/>
  <c r="Y97" i="4"/>
  <c r="Z97" i="4"/>
  <c r="AB97" i="4"/>
  <c r="AD97" i="4"/>
  <c r="AE97" i="4"/>
  <c r="J98" i="4"/>
  <c r="L98" i="4"/>
  <c r="M98" i="4"/>
  <c r="O98" i="4"/>
  <c r="Q98" i="4"/>
  <c r="T98" i="4"/>
  <c r="V98" i="4"/>
  <c r="W98" i="4"/>
  <c r="Y98" i="4"/>
  <c r="Z98" i="4"/>
  <c r="AB98" i="4"/>
  <c r="AD98" i="4"/>
  <c r="AE98" i="4"/>
  <c r="J99" i="4"/>
  <c r="L99" i="4"/>
  <c r="M99" i="4"/>
  <c r="O99" i="4"/>
  <c r="Q99" i="4"/>
  <c r="T99" i="4"/>
  <c r="V99" i="4"/>
  <c r="W99" i="4"/>
  <c r="Y99" i="4"/>
  <c r="Z99" i="4"/>
  <c r="AB99" i="4"/>
  <c r="AD99" i="4"/>
  <c r="AE99" i="4"/>
  <c r="J100" i="4"/>
  <c r="L100" i="4"/>
  <c r="M100" i="4"/>
  <c r="O100" i="4"/>
  <c r="Q100" i="4"/>
  <c r="T100" i="4"/>
  <c r="V100" i="4"/>
  <c r="W100" i="4"/>
  <c r="Y100" i="4"/>
  <c r="Z100" i="4"/>
  <c r="AB100" i="4"/>
  <c r="AD100" i="4"/>
  <c r="AE100" i="4"/>
  <c r="J101" i="4"/>
  <c r="L101" i="4"/>
  <c r="M101" i="4"/>
  <c r="O101" i="4"/>
  <c r="Q101" i="4"/>
  <c r="T101" i="4"/>
  <c r="V101" i="4"/>
  <c r="W101" i="4"/>
  <c r="Y101" i="4"/>
  <c r="Z101" i="4"/>
  <c r="AB101" i="4"/>
  <c r="AD101" i="4"/>
  <c r="AE101" i="4"/>
  <c r="J102" i="4"/>
  <c r="L102" i="4"/>
  <c r="M102" i="4"/>
  <c r="O102" i="4"/>
  <c r="Q102" i="4"/>
  <c r="T102" i="4"/>
  <c r="V102" i="4"/>
  <c r="W102" i="4"/>
  <c r="Y102" i="4"/>
  <c r="Z102" i="4"/>
  <c r="AB102" i="4"/>
  <c r="AD102" i="4"/>
  <c r="AE102" i="4"/>
  <c r="J103" i="4"/>
  <c r="L103" i="4"/>
  <c r="M103" i="4"/>
  <c r="O103" i="4"/>
  <c r="Q103" i="4"/>
  <c r="T103" i="4"/>
  <c r="V103" i="4"/>
  <c r="W103" i="4"/>
  <c r="Y103" i="4"/>
  <c r="Z103" i="4"/>
  <c r="AB103" i="4"/>
  <c r="AD103" i="4"/>
  <c r="AE103" i="4"/>
  <c r="J104" i="4"/>
  <c r="L104" i="4"/>
  <c r="M104" i="4"/>
  <c r="O104" i="4"/>
  <c r="Q104" i="4"/>
  <c r="T104" i="4"/>
  <c r="V104" i="4"/>
  <c r="W104" i="4"/>
  <c r="Y104" i="4"/>
  <c r="Z104" i="4"/>
  <c r="AB104" i="4"/>
  <c r="AD104" i="4"/>
  <c r="AE104" i="4"/>
  <c r="J105" i="4"/>
  <c r="L105" i="4"/>
  <c r="M105" i="4"/>
  <c r="O105" i="4"/>
  <c r="Q105" i="4"/>
  <c r="T105" i="4"/>
  <c r="V105" i="4"/>
  <c r="W105" i="4"/>
  <c r="Y105" i="4"/>
  <c r="Z105" i="4"/>
  <c r="AB105" i="4"/>
  <c r="AD105" i="4"/>
  <c r="AE105" i="4"/>
  <c r="J106" i="4"/>
  <c r="L106" i="4"/>
  <c r="M106" i="4"/>
  <c r="O106" i="4"/>
  <c r="Q106" i="4"/>
  <c r="T106" i="4"/>
  <c r="V106" i="4"/>
  <c r="W106" i="4"/>
  <c r="Y106" i="4"/>
  <c r="Z106" i="4"/>
  <c r="AB106" i="4"/>
  <c r="AD106" i="4"/>
  <c r="AE106" i="4"/>
  <c r="J107" i="4"/>
  <c r="L107" i="4"/>
  <c r="M107" i="4"/>
  <c r="O107" i="4"/>
  <c r="Q107" i="4"/>
  <c r="T107" i="4"/>
  <c r="V107" i="4"/>
  <c r="W107" i="4"/>
  <c r="Y107" i="4"/>
  <c r="Z107" i="4"/>
  <c r="AB107" i="4"/>
  <c r="AD107" i="4"/>
  <c r="AE107" i="4"/>
  <c r="J108" i="4"/>
  <c r="L108" i="4"/>
  <c r="M108" i="4"/>
  <c r="O108" i="4"/>
  <c r="Q108" i="4"/>
  <c r="T108" i="4"/>
  <c r="V108" i="4"/>
  <c r="W108" i="4"/>
  <c r="Y108" i="4"/>
  <c r="Z108" i="4"/>
  <c r="AB108" i="4"/>
  <c r="AD108" i="4"/>
  <c r="AE108" i="4"/>
  <c r="J109" i="4"/>
  <c r="L109" i="4"/>
  <c r="M109" i="4"/>
  <c r="O109" i="4"/>
  <c r="Q109" i="4"/>
  <c r="T109" i="4"/>
  <c r="V109" i="4"/>
  <c r="W109" i="4"/>
  <c r="Y109" i="4"/>
  <c r="Z109" i="4"/>
  <c r="AB109" i="4"/>
  <c r="AD109" i="4"/>
  <c r="AE109" i="4"/>
  <c r="J110" i="4"/>
  <c r="L110" i="4"/>
  <c r="M110" i="4"/>
  <c r="O110" i="4"/>
  <c r="Q110" i="4"/>
  <c r="T110" i="4"/>
  <c r="V110" i="4"/>
  <c r="W110" i="4"/>
  <c r="Y110" i="4"/>
  <c r="Z110" i="4"/>
  <c r="AB110" i="4"/>
  <c r="AD110" i="4"/>
  <c r="AE110" i="4"/>
  <c r="J111" i="4"/>
  <c r="L111" i="4"/>
  <c r="M111" i="4"/>
  <c r="O111" i="4"/>
  <c r="Q111" i="4"/>
  <c r="T111" i="4"/>
  <c r="V111" i="4"/>
  <c r="W111" i="4"/>
  <c r="Y111" i="4"/>
  <c r="Z111" i="4"/>
  <c r="AB111" i="4"/>
  <c r="AD111" i="4"/>
  <c r="AE111" i="4"/>
  <c r="J112" i="4"/>
  <c r="L112" i="4"/>
  <c r="M112" i="4"/>
  <c r="O112" i="4"/>
  <c r="Q112" i="4"/>
  <c r="T112" i="4"/>
  <c r="V112" i="4"/>
  <c r="W112" i="4"/>
  <c r="Y112" i="4"/>
  <c r="Z112" i="4"/>
  <c r="AB112" i="4"/>
  <c r="AD112" i="4"/>
  <c r="AE112" i="4"/>
  <c r="J113" i="4"/>
  <c r="L113" i="4"/>
  <c r="M113" i="4"/>
  <c r="O113" i="4"/>
  <c r="Q113" i="4"/>
  <c r="T113" i="4"/>
  <c r="V113" i="4"/>
  <c r="W113" i="4"/>
  <c r="Y113" i="4"/>
  <c r="Z113" i="4"/>
  <c r="AB113" i="4"/>
  <c r="AD113" i="4"/>
  <c r="AE113" i="4"/>
  <c r="J114" i="4"/>
  <c r="L114" i="4"/>
  <c r="M114" i="4"/>
  <c r="O114" i="4"/>
  <c r="Q114" i="4"/>
  <c r="T114" i="4"/>
  <c r="V114" i="4"/>
  <c r="W114" i="4"/>
  <c r="Y114" i="4"/>
  <c r="Z114" i="4"/>
  <c r="AB114" i="4"/>
  <c r="AD114" i="4"/>
  <c r="AE114" i="4"/>
  <c r="J115" i="4"/>
  <c r="L115" i="4"/>
  <c r="M115" i="4"/>
  <c r="O115" i="4"/>
  <c r="Q115" i="4"/>
  <c r="T115" i="4"/>
  <c r="V115" i="4"/>
  <c r="W115" i="4"/>
  <c r="Y115" i="4"/>
  <c r="Z115" i="4"/>
  <c r="AB115" i="4"/>
  <c r="AD115" i="4"/>
  <c r="AE115" i="4"/>
  <c r="J116" i="4"/>
  <c r="L116" i="4"/>
  <c r="M116" i="4"/>
  <c r="O116" i="4"/>
  <c r="Q116" i="4"/>
  <c r="T116" i="4"/>
  <c r="V116" i="4"/>
  <c r="W116" i="4"/>
  <c r="Y116" i="4"/>
  <c r="Z116" i="4"/>
  <c r="AB116" i="4"/>
  <c r="AD116" i="4"/>
  <c r="AE116" i="4"/>
  <c r="J117" i="4"/>
  <c r="L117" i="4"/>
  <c r="M117" i="4"/>
  <c r="O117" i="4"/>
  <c r="Q117" i="4"/>
  <c r="T117" i="4"/>
  <c r="V117" i="4"/>
  <c r="W117" i="4"/>
  <c r="Y117" i="4"/>
  <c r="Z117" i="4"/>
  <c r="AB117" i="4"/>
  <c r="AD117" i="4"/>
  <c r="AE117" i="4"/>
  <c r="J118" i="4"/>
  <c r="L118" i="4"/>
  <c r="M118" i="4"/>
  <c r="O118" i="4"/>
  <c r="Q118" i="4"/>
  <c r="T118" i="4"/>
  <c r="V118" i="4"/>
  <c r="W118" i="4"/>
  <c r="Y118" i="4"/>
  <c r="Z118" i="4"/>
  <c r="AB118" i="4"/>
  <c r="AD118" i="4"/>
  <c r="AE118" i="4"/>
  <c r="J119" i="4"/>
  <c r="L119" i="4"/>
  <c r="M119" i="4"/>
  <c r="O119" i="4"/>
  <c r="Q119" i="4"/>
  <c r="T119" i="4"/>
  <c r="V119" i="4"/>
  <c r="W119" i="4"/>
  <c r="Y119" i="4"/>
  <c r="Z119" i="4"/>
  <c r="AB119" i="4"/>
  <c r="AD119" i="4"/>
  <c r="AE119" i="4"/>
  <c r="J120" i="4"/>
  <c r="L120" i="4"/>
  <c r="M120" i="4"/>
  <c r="O120" i="4"/>
  <c r="Q120" i="4"/>
  <c r="T120" i="4"/>
  <c r="V120" i="4"/>
  <c r="W120" i="4"/>
  <c r="Y120" i="4"/>
  <c r="Z120" i="4"/>
  <c r="AB120" i="4"/>
  <c r="AD120" i="4"/>
  <c r="AE120" i="4"/>
  <c r="J121" i="4"/>
  <c r="L121" i="4"/>
  <c r="M121" i="4"/>
  <c r="O121" i="4"/>
  <c r="Q121" i="4"/>
  <c r="T121" i="4"/>
  <c r="V121" i="4"/>
  <c r="W121" i="4"/>
  <c r="Y121" i="4"/>
  <c r="Z121" i="4"/>
  <c r="AB121" i="4"/>
  <c r="AD121" i="4"/>
  <c r="AE121" i="4"/>
  <c r="J122" i="4"/>
  <c r="L122" i="4"/>
  <c r="M122" i="4"/>
  <c r="O122" i="4"/>
  <c r="Q122" i="4"/>
  <c r="T122" i="4"/>
  <c r="V122" i="4"/>
  <c r="W122" i="4"/>
  <c r="Y122" i="4"/>
  <c r="Z122" i="4"/>
  <c r="AB122" i="4"/>
  <c r="AD122" i="4"/>
  <c r="AE122" i="4"/>
  <c r="J123" i="4"/>
  <c r="L123" i="4"/>
  <c r="M123" i="4"/>
  <c r="O123" i="4"/>
  <c r="Q123" i="4"/>
  <c r="T123" i="4"/>
  <c r="V123" i="4"/>
  <c r="W123" i="4"/>
  <c r="Y123" i="4"/>
  <c r="Z123" i="4"/>
  <c r="AB123" i="4"/>
  <c r="AD123" i="4"/>
  <c r="AE123" i="4"/>
  <c r="J124" i="4"/>
  <c r="L124" i="4"/>
  <c r="M124" i="4"/>
  <c r="O124" i="4"/>
  <c r="Q124" i="4"/>
  <c r="T124" i="4"/>
  <c r="V124" i="4"/>
  <c r="W124" i="4"/>
  <c r="Y124" i="4"/>
  <c r="Z124" i="4"/>
  <c r="AB124" i="4"/>
  <c r="AD124" i="4"/>
  <c r="AE124" i="4"/>
  <c r="J125" i="4"/>
  <c r="M125" i="4"/>
  <c r="O125" i="4"/>
  <c r="Q125" i="4"/>
  <c r="T125" i="4"/>
  <c r="V125" i="4"/>
  <c r="W125" i="4"/>
  <c r="Y125" i="4"/>
  <c r="Z125" i="4"/>
  <c r="AB125" i="4"/>
  <c r="AD125" i="4"/>
  <c r="AE125" i="4"/>
  <c r="J126" i="4"/>
  <c r="L126" i="4"/>
  <c r="M126" i="4"/>
  <c r="O126" i="4"/>
  <c r="Q126" i="4"/>
  <c r="T126" i="4"/>
  <c r="V126" i="4"/>
  <c r="W126" i="4"/>
  <c r="Y126" i="4"/>
  <c r="Z126" i="4"/>
  <c r="AB126" i="4"/>
  <c r="AD126" i="4"/>
  <c r="AE126" i="4"/>
  <c r="J127" i="4"/>
  <c r="L127" i="4"/>
  <c r="M127" i="4"/>
  <c r="O127" i="4"/>
  <c r="Q127" i="4"/>
  <c r="T127" i="4"/>
  <c r="V127" i="4"/>
  <c r="W127" i="4"/>
  <c r="Y127" i="4"/>
  <c r="Z127" i="4"/>
  <c r="AB127" i="4"/>
  <c r="AD127" i="4"/>
  <c r="AE127" i="4"/>
  <c r="J128" i="4"/>
  <c r="L128" i="4"/>
  <c r="M128" i="4"/>
  <c r="O128" i="4"/>
  <c r="Q128" i="4"/>
  <c r="T128" i="4"/>
  <c r="V128" i="4"/>
  <c r="W128" i="4"/>
  <c r="Y128" i="4"/>
  <c r="Z128" i="4"/>
  <c r="AB128" i="4"/>
  <c r="AD128" i="4"/>
  <c r="AE128" i="4"/>
  <c r="J129" i="4"/>
  <c r="L129" i="4"/>
  <c r="M129" i="4"/>
  <c r="O129" i="4"/>
  <c r="Q129" i="4"/>
  <c r="T129" i="4"/>
  <c r="V129" i="4"/>
  <c r="W129" i="4"/>
  <c r="Y129" i="4"/>
  <c r="Z129" i="4"/>
  <c r="AB129" i="4"/>
  <c r="AD129" i="4"/>
  <c r="AE129" i="4"/>
  <c r="J130" i="4"/>
  <c r="L130" i="4"/>
  <c r="M130" i="4"/>
  <c r="O130" i="4"/>
  <c r="Q130" i="4"/>
  <c r="T130" i="4"/>
  <c r="V130" i="4"/>
  <c r="W130" i="4"/>
  <c r="Y130" i="4"/>
  <c r="Z130" i="4"/>
  <c r="AB130" i="4"/>
  <c r="AD130" i="4"/>
  <c r="AE130" i="4"/>
  <c r="J131" i="4"/>
  <c r="L131" i="4"/>
  <c r="M131" i="4"/>
  <c r="O131" i="4"/>
  <c r="Q131" i="4"/>
  <c r="T131" i="4"/>
  <c r="V131" i="4"/>
  <c r="W131" i="4"/>
  <c r="Y131" i="4"/>
  <c r="Z131" i="4"/>
  <c r="AB131" i="4"/>
  <c r="AD131" i="4"/>
  <c r="AE131" i="4"/>
  <c r="J132" i="4"/>
  <c r="L132" i="4"/>
  <c r="M132" i="4"/>
  <c r="O132" i="4"/>
  <c r="Q132" i="4"/>
  <c r="T132" i="4"/>
  <c r="V132" i="4"/>
  <c r="W132" i="4"/>
  <c r="Y132" i="4"/>
  <c r="Z132" i="4"/>
  <c r="AB132" i="4"/>
  <c r="AD132" i="4"/>
  <c r="AE132" i="4"/>
  <c r="J133" i="4"/>
  <c r="L133" i="4"/>
  <c r="M133" i="4"/>
  <c r="O133" i="4"/>
  <c r="Q133" i="4"/>
  <c r="T133" i="4"/>
  <c r="V133" i="4"/>
  <c r="W133" i="4"/>
  <c r="Y133" i="4"/>
  <c r="Z133" i="4"/>
  <c r="AB133" i="4"/>
  <c r="AD133" i="4"/>
  <c r="AE133" i="4"/>
  <c r="J134" i="4"/>
  <c r="L134" i="4"/>
  <c r="M134" i="4"/>
  <c r="O134" i="4"/>
  <c r="Q134" i="4"/>
  <c r="T134" i="4"/>
  <c r="V134" i="4"/>
  <c r="W134" i="4"/>
  <c r="Y134" i="4"/>
  <c r="Z134" i="4"/>
  <c r="AB134" i="4"/>
  <c r="AD134" i="4"/>
  <c r="AE134" i="4"/>
  <c r="J135" i="4"/>
  <c r="L135" i="4"/>
  <c r="M135" i="4"/>
  <c r="O135" i="4"/>
  <c r="Q135" i="4"/>
  <c r="T135" i="4"/>
  <c r="V135" i="4"/>
  <c r="W135" i="4"/>
  <c r="Y135" i="4"/>
  <c r="Z135" i="4"/>
  <c r="AB135" i="4"/>
  <c r="AD135" i="4"/>
  <c r="AE135" i="4"/>
  <c r="J136" i="4"/>
  <c r="L136" i="4"/>
  <c r="M136" i="4"/>
  <c r="O136" i="4"/>
  <c r="Q136" i="4"/>
  <c r="T136" i="4"/>
  <c r="V136" i="4"/>
  <c r="W136" i="4"/>
  <c r="Y136" i="4"/>
  <c r="Z136" i="4"/>
  <c r="AB136" i="4"/>
  <c r="AD136" i="4"/>
  <c r="AE136" i="4"/>
  <c r="J137" i="4"/>
  <c r="L137" i="4"/>
  <c r="M137" i="4"/>
  <c r="O137" i="4"/>
  <c r="Q137" i="4"/>
  <c r="T137" i="4"/>
  <c r="V137" i="4"/>
  <c r="W137" i="4"/>
  <c r="Y137" i="4"/>
  <c r="Z137" i="4"/>
  <c r="AB137" i="4"/>
  <c r="AD137" i="4"/>
  <c r="AE137" i="4"/>
  <c r="J138" i="4"/>
  <c r="L138" i="4"/>
  <c r="M138" i="4"/>
  <c r="O138" i="4"/>
  <c r="Q138" i="4"/>
  <c r="T138" i="4"/>
  <c r="V138" i="4"/>
  <c r="W138" i="4"/>
  <c r="Y138" i="4"/>
  <c r="Z138" i="4"/>
  <c r="AB138" i="4"/>
  <c r="AD138" i="4"/>
  <c r="AE138" i="4"/>
  <c r="J139" i="4"/>
  <c r="L139" i="4"/>
  <c r="M139" i="4"/>
  <c r="O139" i="4"/>
  <c r="Q139" i="4"/>
  <c r="T139" i="4"/>
  <c r="V139" i="4"/>
  <c r="W139" i="4"/>
  <c r="Y139" i="4"/>
  <c r="Z139" i="4"/>
  <c r="AB139" i="4"/>
  <c r="AD139" i="4"/>
  <c r="AE139" i="4"/>
  <c r="J140" i="4"/>
  <c r="L140" i="4"/>
  <c r="M140" i="4"/>
  <c r="O140" i="4"/>
  <c r="Q140" i="4"/>
  <c r="T140" i="4"/>
  <c r="V140" i="4"/>
  <c r="W140" i="4"/>
  <c r="Y140" i="4"/>
  <c r="Z140" i="4"/>
  <c r="AB140" i="4"/>
  <c r="AD140" i="4"/>
  <c r="AE140" i="4"/>
  <c r="J141" i="4"/>
  <c r="L141" i="4"/>
  <c r="M141" i="4"/>
  <c r="O141" i="4"/>
  <c r="Q141" i="4"/>
  <c r="T141" i="4"/>
  <c r="V141" i="4"/>
  <c r="W141" i="4"/>
  <c r="Y141" i="4"/>
  <c r="Z141" i="4"/>
  <c r="AB141" i="4"/>
  <c r="AD141" i="4"/>
  <c r="AE141" i="4"/>
  <c r="J142" i="4"/>
  <c r="L142" i="4"/>
  <c r="M142" i="4"/>
  <c r="O142" i="4"/>
  <c r="Q142" i="4"/>
  <c r="T142" i="4"/>
  <c r="V142" i="4"/>
  <c r="W142" i="4"/>
  <c r="Y142" i="4"/>
  <c r="Z142" i="4"/>
  <c r="AB142" i="4"/>
  <c r="AD142" i="4"/>
  <c r="AE142" i="4"/>
  <c r="J143" i="4"/>
  <c r="L143" i="4"/>
  <c r="M143" i="4"/>
  <c r="O143" i="4"/>
  <c r="Q143" i="4"/>
  <c r="T143" i="4"/>
  <c r="V143" i="4"/>
  <c r="W143" i="4"/>
  <c r="Y143" i="4"/>
  <c r="Z143" i="4"/>
  <c r="AB143" i="4"/>
  <c r="AD143" i="4"/>
  <c r="AE143" i="4"/>
  <c r="J144" i="4"/>
  <c r="L144" i="4"/>
  <c r="M144" i="4"/>
  <c r="O144" i="4"/>
  <c r="Q144" i="4"/>
  <c r="T144" i="4"/>
  <c r="V144" i="4"/>
  <c r="W144" i="4"/>
  <c r="Y144" i="4"/>
  <c r="Z144" i="4"/>
  <c r="AB144" i="4"/>
  <c r="AD144" i="4"/>
  <c r="AE144" i="4"/>
  <c r="J145" i="4"/>
  <c r="L145" i="4"/>
  <c r="M145" i="4"/>
  <c r="O145" i="4"/>
  <c r="Q145" i="4"/>
  <c r="T145" i="4"/>
  <c r="V145" i="4"/>
  <c r="W145" i="4"/>
  <c r="Y145" i="4"/>
  <c r="Z145" i="4"/>
  <c r="AB145" i="4"/>
  <c r="AD145" i="4"/>
  <c r="AE145" i="4"/>
  <c r="J146" i="4"/>
  <c r="L146" i="4"/>
  <c r="M146" i="4"/>
  <c r="O146" i="4"/>
  <c r="Q146" i="4"/>
  <c r="T146" i="4"/>
  <c r="V146" i="4"/>
  <c r="W146" i="4"/>
  <c r="Y146" i="4"/>
  <c r="Z146" i="4"/>
  <c r="AB146" i="4"/>
  <c r="AD146" i="4"/>
  <c r="AE146" i="4"/>
  <c r="J147" i="4"/>
  <c r="L147" i="4"/>
  <c r="M147" i="4"/>
  <c r="O147" i="4"/>
  <c r="Q147" i="4"/>
  <c r="T147" i="4"/>
  <c r="V147" i="4"/>
  <c r="W147" i="4"/>
  <c r="Y147" i="4"/>
  <c r="Z147" i="4"/>
  <c r="AB147" i="4"/>
  <c r="AD147" i="4"/>
  <c r="AE147" i="4"/>
  <c r="J148" i="4"/>
  <c r="L148" i="4"/>
  <c r="M148" i="4"/>
  <c r="O148" i="4"/>
  <c r="Q148" i="4"/>
  <c r="T148" i="4"/>
  <c r="V148" i="4"/>
  <c r="W148" i="4"/>
  <c r="Y148" i="4"/>
  <c r="Z148" i="4"/>
  <c r="AB148" i="4"/>
  <c r="AD148" i="4"/>
  <c r="AE148" i="4"/>
  <c r="J149" i="4"/>
  <c r="L149" i="4"/>
  <c r="M149" i="4"/>
  <c r="O149" i="4"/>
  <c r="Q149" i="4"/>
  <c r="T149" i="4"/>
  <c r="V149" i="4"/>
  <c r="W149" i="4"/>
  <c r="Y149" i="4"/>
  <c r="Z149" i="4"/>
  <c r="AB149" i="4"/>
  <c r="AD149" i="4"/>
  <c r="AE149" i="4"/>
  <c r="J150" i="4"/>
  <c r="L150" i="4"/>
  <c r="M150" i="4"/>
  <c r="O150" i="4"/>
  <c r="Q150" i="4"/>
  <c r="T150" i="4"/>
  <c r="V150" i="4"/>
  <c r="W150" i="4"/>
  <c r="Y150" i="4"/>
  <c r="Z150" i="4"/>
  <c r="AB150" i="4"/>
  <c r="AD150" i="4"/>
  <c r="AE150" i="4"/>
  <c r="J151" i="4"/>
  <c r="L151" i="4"/>
  <c r="M151" i="4"/>
  <c r="O151" i="4"/>
  <c r="Q151" i="4"/>
  <c r="T151" i="4"/>
  <c r="V151" i="4"/>
  <c r="W151" i="4"/>
  <c r="Y151" i="4"/>
  <c r="Z151" i="4"/>
  <c r="AB151" i="4"/>
  <c r="AD151" i="4"/>
  <c r="AE151" i="4"/>
  <c r="J152" i="4"/>
  <c r="L152" i="4"/>
  <c r="M152" i="4"/>
  <c r="O152" i="4"/>
  <c r="Q152" i="4"/>
  <c r="T152" i="4"/>
  <c r="V152" i="4"/>
  <c r="W152" i="4"/>
  <c r="Y152" i="4"/>
  <c r="Z152" i="4"/>
  <c r="AB152" i="4"/>
  <c r="AD152" i="4"/>
  <c r="AE152" i="4"/>
  <c r="J153" i="4"/>
  <c r="L153" i="4"/>
  <c r="M153" i="4"/>
  <c r="O153" i="4"/>
  <c r="Q153" i="4"/>
  <c r="T153" i="4"/>
  <c r="V153" i="4"/>
  <c r="W153" i="4"/>
  <c r="Y153" i="4"/>
  <c r="Z153" i="4"/>
  <c r="AB153" i="4"/>
  <c r="AD153" i="4"/>
  <c r="AE153" i="4"/>
  <c r="J154" i="4"/>
  <c r="L154" i="4"/>
  <c r="M154" i="4"/>
  <c r="O154" i="4"/>
  <c r="Q154" i="4"/>
  <c r="T154" i="4"/>
  <c r="V154" i="4"/>
  <c r="W154" i="4"/>
  <c r="Y154" i="4"/>
  <c r="Z154" i="4"/>
  <c r="AB154" i="4"/>
  <c r="AD154" i="4"/>
  <c r="AE154" i="4"/>
  <c r="J155" i="4"/>
  <c r="M155" i="4"/>
  <c r="O155" i="4"/>
  <c r="Q155" i="4"/>
  <c r="T155" i="4"/>
  <c r="V155" i="4"/>
  <c r="W155" i="4"/>
  <c r="Y155" i="4"/>
  <c r="Z155" i="4"/>
  <c r="AB155" i="4"/>
  <c r="AD155" i="4"/>
  <c r="AE155" i="4"/>
  <c r="J156" i="4"/>
  <c r="M156" i="4"/>
  <c r="O156" i="4"/>
  <c r="Q156" i="4"/>
  <c r="T156" i="4"/>
  <c r="V156" i="4"/>
  <c r="W156" i="4"/>
  <c r="Y156" i="4"/>
  <c r="Z156" i="4"/>
  <c r="AB156" i="4"/>
  <c r="AD156" i="4"/>
  <c r="AE156" i="4"/>
  <c r="J157" i="4"/>
  <c r="M157" i="4"/>
  <c r="O157" i="4"/>
  <c r="Q157" i="4"/>
  <c r="T157" i="4"/>
  <c r="V157" i="4"/>
  <c r="W157" i="4"/>
  <c r="Y157" i="4"/>
  <c r="Z157" i="4"/>
  <c r="AB157" i="4"/>
  <c r="AD157" i="4"/>
  <c r="AE157" i="4"/>
  <c r="J158" i="4"/>
  <c r="L158" i="4"/>
  <c r="M158" i="4"/>
  <c r="O158" i="4"/>
  <c r="Q158" i="4"/>
  <c r="T158" i="4"/>
  <c r="V158" i="4"/>
  <c r="W158" i="4"/>
  <c r="Y158" i="4"/>
  <c r="Z158" i="4"/>
  <c r="AB158" i="4"/>
  <c r="AD158" i="4"/>
  <c r="AE158" i="4"/>
  <c r="J159" i="4"/>
  <c r="L159" i="4"/>
  <c r="M159" i="4"/>
  <c r="O159" i="4"/>
  <c r="Q159" i="4"/>
  <c r="T159" i="4"/>
  <c r="V159" i="4"/>
  <c r="W159" i="4"/>
  <c r="Y159" i="4"/>
  <c r="Z159" i="4"/>
  <c r="AB159" i="4"/>
  <c r="AD159" i="4"/>
  <c r="AE159" i="4"/>
  <c r="J160" i="4"/>
  <c r="M160" i="4"/>
  <c r="O160" i="4"/>
  <c r="Q160" i="4"/>
  <c r="T160" i="4"/>
  <c r="V160" i="4"/>
  <c r="W160" i="4"/>
  <c r="Y160" i="4"/>
  <c r="Z160" i="4"/>
  <c r="AB160" i="4"/>
  <c r="AD160" i="4"/>
  <c r="AE160" i="4"/>
  <c r="J161" i="4"/>
  <c r="M161" i="4"/>
  <c r="O161" i="4"/>
  <c r="Q161" i="4"/>
  <c r="T161" i="4"/>
  <c r="V161" i="4"/>
  <c r="W161" i="4"/>
  <c r="Y161" i="4"/>
  <c r="Z161" i="4"/>
  <c r="AB161" i="4"/>
  <c r="AD161" i="4"/>
  <c r="AE161" i="4"/>
  <c r="J162" i="4"/>
  <c r="L162" i="4"/>
  <c r="M162" i="4"/>
  <c r="O162" i="4"/>
  <c r="Q162" i="4"/>
  <c r="T162" i="4"/>
  <c r="V162" i="4"/>
  <c r="W162" i="4"/>
  <c r="Y162" i="4"/>
  <c r="Z162" i="4"/>
  <c r="AB162" i="4"/>
  <c r="AD162" i="4"/>
  <c r="AE162" i="4"/>
  <c r="J163" i="4"/>
  <c r="L163" i="4"/>
  <c r="M163" i="4"/>
  <c r="O163" i="4"/>
  <c r="Q163" i="4"/>
  <c r="T163" i="4"/>
  <c r="V163" i="4"/>
  <c r="W163" i="4"/>
  <c r="Y163" i="4"/>
  <c r="Z163" i="4"/>
  <c r="AB163" i="4"/>
  <c r="AD163" i="4"/>
  <c r="AE163" i="4"/>
  <c r="J164" i="4"/>
  <c r="L164" i="4"/>
  <c r="M164" i="4"/>
  <c r="O164" i="4"/>
  <c r="Q164" i="4"/>
  <c r="T164" i="4"/>
  <c r="V164" i="4"/>
  <c r="W164" i="4"/>
  <c r="Y164" i="4"/>
  <c r="Z164" i="4"/>
  <c r="AB164" i="4"/>
  <c r="AD164" i="4"/>
  <c r="AE164" i="4"/>
  <c r="J165" i="4"/>
  <c r="L165" i="4"/>
  <c r="M165" i="4"/>
  <c r="O165" i="4"/>
  <c r="Q165" i="4"/>
  <c r="T165" i="4"/>
  <c r="V165" i="4"/>
  <c r="W165" i="4"/>
  <c r="Y165" i="4"/>
  <c r="Z165" i="4"/>
  <c r="AB165" i="4"/>
  <c r="AD165" i="4"/>
  <c r="AE165" i="4"/>
  <c r="J166" i="4"/>
  <c r="L166" i="4"/>
  <c r="M166" i="4"/>
  <c r="O166" i="4"/>
  <c r="Q166" i="4"/>
  <c r="T166" i="4"/>
  <c r="V166" i="4"/>
  <c r="W166" i="4"/>
  <c r="Y166" i="4"/>
  <c r="Z166" i="4"/>
  <c r="AB166" i="4"/>
  <c r="AD166" i="4"/>
  <c r="AE166" i="4"/>
  <c r="J167" i="4"/>
  <c r="L167" i="4"/>
  <c r="M167" i="4"/>
  <c r="O167" i="4"/>
  <c r="Q167" i="4"/>
  <c r="T167" i="4"/>
  <c r="V167" i="4"/>
  <c r="W167" i="4"/>
  <c r="Y167" i="4"/>
  <c r="Z167" i="4"/>
  <c r="AB167" i="4"/>
  <c r="AD167" i="4"/>
  <c r="AE167" i="4"/>
  <c r="J168" i="4"/>
  <c r="M168" i="4"/>
  <c r="O168" i="4"/>
  <c r="Q168" i="4"/>
  <c r="T168" i="4"/>
  <c r="V168" i="4"/>
  <c r="W168" i="4"/>
  <c r="Y168" i="4"/>
  <c r="Z168" i="4"/>
  <c r="AB168" i="4"/>
  <c r="AD168" i="4"/>
  <c r="AE168" i="4"/>
  <c r="J169" i="4"/>
  <c r="M169" i="4"/>
  <c r="Q169" i="4"/>
  <c r="V169" i="4"/>
  <c r="W169" i="4"/>
  <c r="Y169" i="4"/>
  <c r="Z169" i="4"/>
  <c r="AB169" i="4"/>
  <c r="AD169" i="4"/>
  <c r="AE169" i="4"/>
  <c r="J170" i="4"/>
  <c r="K170" i="4"/>
  <c r="L170" i="4"/>
  <c r="M170" i="4"/>
  <c r="N170" i="4"/>
  <c r="O170" i="4"/>
  <c r="Q170" i="4"/>
  <c r="R170" i="4"/>
  <c r="S170" i="4"/>
  <c r="T170" i="4"/>
  <c r="V170" i="4"/>
  <c r="W170" i="4"/>
  <c r="Y170" i="4"/>
  <c r="Z170" i="4"/>
  <c r="AD170" i="4"/>
  <c r="AE170" i="4"/>
  <c r="J172" i="4"/>
  <c r="L172" i="4"/>
  <c r="M172" i="4"/>
  <c r="O172" i="4"/>
  <c r="V172" i="4"/>
  <c r="W172" i="4"/>
  <c r="AB172" i="4"/>
  <c r="AD172" i="4"/>
  <c r="AE172" i="4"/>
  <c r="J173" i="4"/>
  <c r="L173" i="4"/>
  <c r="M173" i="4"/>
  <c r="O173" i="4"/>
  <c r="V173" i="4"/>
  <c r="W173" i="4"/>
  <c r="AB173" i="4"/>
  <c r="AD173" i="4"/>
  <c r="AE173" i="4"/>
  <c r="J174" i="4"/>
  <c r="L174" i="4"/>
  <c r="M174" i="4"/>
  <c r="O174" i="4"/>
  <c r="V174" i="4"/>
  <c r="W174" i="4"/>
  <c r="AB174" i="4"/>
  <c r="AD174" i="4"/>
  <c r="AE174" i="4"/>
  <c r="J175" i="4"/>
  <c r="L175" i="4"/>
  <c r="M175" i="4"/>
  <c r="O175" i="4"/>
  <c r="V175" i="4"/>
  <c r="W175" i="4"/>
  <c r="AB175" i="4"/>
  <c r="AD175" i="4"/>
  <c r="AE175" i="4"/>
  <c r="J176" i="4"/>
  <c r="L176" i="4"/>
  <c r="M176" i="4"/>
  <c r="O176" i="4"/>
  <c r="V176" i="4"/>
  <c r="W176" i="4"/>
  <c r="AB176" i="4"/>
  <c r="AD176" i="4"/>
  <c r="AE176" i="4"/>
  <c r="J177" i="4"/>
  <c r="L177" i="4"/>
  <c r="M177" i="4"/>
  <c r="O177" i="4"/>
  <c r="V177" i="4"/>
  <c r="W177" i="4"/>
  <c r="AB177" i="4"/>
  <c r="AD177" i="4"/>
  <c r="AE177" i="4"/>
  <c r="J178" i="4"/>
  <c r="L178" i="4"/>
  <c r="M178" i="4"/>
  <c r="O178" i="4"/>
  <c r="V178" i="4"/>
  <c r="W178" i="4"/>
  <c r="AB178" i="4"/>
  <c r="AD178" i="4"/>
  <c r="AE178" i="4"/>
  <c r="J179" i="4"/>
  <c r="L179" i="4"/>
  <c r="M179" i="4"/>
  <c r="O179" i="4"/>
  <c r="V179" i="4"/>
  <c r="W179" i="4"/>
  <c r="AB179" i="4"/>
  <c r="AD179" i="4"/>
  <c r="AE179" i="4"/>
  <c r="J180" i="4"/>
  <c r="L180" i="4"/>
  <c r="M180" i="4"/>
  <c r="O180" i="4"/>
  <c r="V180" i="4"/>
  <c r="W180" i="4"/>
  <c r="AB180" i="4"/>
  <c r="AD180" i="4"/>
  <c r="AE180" i="4"/>
  <c r="J181" i="4"/>
  <c r="L181" i="4"/>
  <c r="M181" i="4"/>
  <c r="O181" i="4"/>
  <c r="V181" i="4"/>
  <c r="W181" i="4"/>
  <c r="AB181" i="4"/>
  <c r="AD181" i="4"/>
  <c r="AE181" i="4"/>
  <c r="J182" i="4"/>
  <c r="L182" i="4"/>
  <c r="M182" i="4"/>
  <c r="O182" i="4"/>
  <c r="V182" i="4"/>
  <c r="W182" i="4"/>
  <c r="AB182" i="4"/>
  <c r="AD182" i="4"/>
  <c r="AE182" i="4"/>
  <c r="J183" i="4"/>
  <c r="L183" i="4"/>
  <c r="M183" i="4"/>
  <c r="O183" i="4"/>
  <c r="V183" i="4"/>
  <c r="W183" i="4"/>
  <c r="AB183" i="4"/>
  <c r="AD183" i="4"/>
  <c r="AE183" i="4"/>
  <c r="J184" i="4"/>
  <c r="L184" i="4"/>
  <c r="M184" i="4"/>
  <c r="O184" i="4"/>
  <c r="V184" i="4"/>
  <c r="W184" i="4"/>
  <c r="AB184" i="4"/>
  <c r="AD184" i="4"/>
  <c r="AE184" i="4"/>
  <c r="J185" i="4"/>
  <c r="L185" i="4"/>
  <c r="M185" i="4"/>
  <c r="O185" i="4"/>
  <c r="V185" i="4"/>
  <c r="W185" i="4"/>
  <c r="AB185" i="4"/>
  <c r="AD185" i="4"/>
  <c r="AE185" i="4"/>
  <c r="J186" i="4"/>
  <c r="L186" i="4"/>
  <c r="M186" i="4"/>
  <c r="O186" i="4"/>
  <c r="V186" i="4"/>
  <c r="W186" i="4"/>
  <c r="AB186" i="4"/>
  <c r="AD186" i="4"/>
  <c r="AE186" i="4"/>
  <c r="J187" i="4"/>
  <c r="L187" i="4"/>
  <c r="M187" i="4"/>
  <c r="O187" i="4"/>
  <c r="V187" i="4"/>
  <c r="W187" i="4"/>
  <c r="AB187" i="4"/>
  <c r="AD187" i="4"/>
  <c r="AE187" i="4"/>
  <c r="J188" i="4"/>
  <c r="L188" i="4"/>
  <c r="M188" i="4"/>
  <c r="O188" i="4"/>
  <c r="V188" i="4"/>
  <c r="W188" i="4"/>
  <c r="AB188" i="4"/>
  <c r="AD188" i="4"/>
  <c r="AE188" i="4"/>
  <c r="J189" i="4"/>
  <c r="L189" i="4"/>
  <c r="M189" i="4"/>
  <c r="O189" i="4"/>
  <c r="V189" i="4"/>
  <c r="W189" i="4"/>
  <c r="AB189" i="4"/>
  <c r="AD189" i="4"/>
  <c r="AE189" i="4"/>
  <c r="J190" i="4"/>
  <c r="L190" i="4"/>
  <c r="M190" i="4"/>
  <c r="O190" i="4"/>
  <c r="V190" i="4"/>
  <c r="W190" i="4"/>
  <c r="AB190" i="4"/>
  <c r="AD190" i="4"/>
  <c r="AE190" i="4"/>
  <c r="J191" i="4"/>
  <c r="L191" i="4"/>
  <c r="M191" i="4"/>
  <c r="O191" i="4"/>
  <c r="V191" i="4"/>
  <c r="W191" i="4"/>
  <c r="AB191" i="4"/>
  <c r="AD191" i="4"/>
  <c r="AE191" i="4"/>
  <c r="J192" i="4"/>
  <c r="L192" i="4"/>
  <c r="M192" i="4"/>
  <c r="O192" i="4"/>
  <c r="V192" i="4"/>
  <c r="W192" i="4"/>
  <c r="AB192" i="4"/>
  <c r="AD192" i="4"/>
  <c r="AE192" i="4"/>
  <c r="J193" i="4"/>
  <c r="L193" i="4"/>
  <c r="M193" i="4"/>
  <c r="O193" i="4"/>
  <c r="V193" i="4"/>
  <c r="W193" i="4"/>
  <c r="AB193" i="4"/>
  <c r="AD193" i="4"/>
  <c r="AE193" i="4"/>
  <c r="J194" i="4"/>
  <c r="L194" i="4"/>
  <c r="M194" i="4"/>
  <c r="O194" i="4"/>
  <c r="V194" i="4"/>
  <c r="W194" i="4"/>
  <c r="AB194" i="4"/>
  <c r="AD194" i="4"/>
  <c r="AE194" i="4"/>
  <c r="J195" i="4"/>
  <c r="L195" i="4"/>
  <c r="M195" i="4"/>
  <c r="O195" i="4"/>
  <c r="V195" i="4"/>
  <c r="W195" i="4"/>
  <c r="AB195" i="4"/>
  <c r="AD195" i="4"/>
  <c r="AE195" i="4"/>
  <c r="J196" i="4"/>
  <c r="L196" i="4"/>
  <c r="M196" i="4"/>
  <c r="O196" i="4"/>
  <c r="V196" i="4"/>
  <c r="W196" i="4"/>
  <c r="AB196" i="4"/>
  <c r="AD196" i="4"/>
  <c r="AE196" i="4"/>
  <c r="J197" i="4"/>
  <c r="L197" i="4"/>
  <c r="M197" i="4"/>
  <c r="O197" i="4"/>
  <c r="V197" i="4"/>
  <c r="W197" i="4"/>
  <c r="AB197" i="4"/>
  <c r="AD197" i="4"/>
  <c r="AE197" i="4"/>
  <c r="J198" i="4"/>
  <c r="L198" i="4"/>
  <c r="M198" i="4"/>
  <c r="O198" i="4"/>
  <c r="V198" i="4"/>
  <c r="W198" i="4"/>
  <c r="AB198" i="4"/>
  <c r="AD198" i="4"/>
  <c r="AE198" i="4"/>
  <c r="J199" i="4"/>
  <c r="L199" i="4"/>
  <c r="M199" i="4"/>
  <c r="O199" i="4"/>
  <c r="V199" i="4"/>
  <c r="W199" i="4"/>
  <c r="AB199" i="4"/>
  <c r="AD199" i="4"/>
  <c r="AE199" i="4"/>
  <c r="J200" i="4"/>
  <c r="L200" i="4"/>
  <c r="M200" i="4"/>
  <c r="O200" i="4"/>
  <c r="V200" i="4"/>
  <c r="W200" i="4"/>
  <c r="AB200" i="4"/>
  <c r="AD200" i="4"/>
  <c r="AE200" i="4"/>
  <c r="J201" i="4"/>
  <c r="L201" i="4"/>
  <c r="M201" i="4"/>
  <c r="O201" i="4"/>
  <c r="V201" i="4"/>
  <c r="W201" i="4"/>
  <c r="AB201" i="4"/>
  <c r="AD201" i="4"/>
  <c r="AE201" i="4"/>
  <c r="J202" i="4"/>
  <c r="L202" i="4"/>
  <c r="M202" i="4"/>
  <c r="O202" i="4"/>
  <c r="V202" i="4"/>
  <c r="W202" i="4"/>
  <c r="AB202" i="4"/>
  <c r="AD202" i="4"/>
  <c r="AE202" i="4"/>
  <c r="J203" i="4"/>
  <c r="L203" i="4"/>
  <c r="M203" i="4"/>
  <c r="O203" i="4"/>
  <c r="V203" i="4"/>
  <c r="W203" i="4"/>
  <c r="AB203" i="4"/>
  <c r="AD203" i="4"/>
  <c r="AE203" i="4"/>
  <c r="J204" i="4"/>
  <c r="L204" i="4"/>
  <c r="M204" i="4"/>
  <c r="O204" i="4"/>
  <c r="V204" i="4"/>
  <c r="W204" i="4"/>
  <c r="AB204" i="4"/>
  <c r="AD204" i="4"/>
  <c r="AE204" i="4"/>
  <c r="J205" i="4"/>
  <c r="L205" i="4"/>
  <c r="M205" i="4"/>
  <c r="O205" i="4"/>
  <c r="V205" i="4"/>
  <c r="W205" i="4"/>
  <c r="AB205" i="4"/>
  <c r="AD205" i="4"/>
  <c r="AE205" i="4"/>
  <c r="J206" i="4"/>
  <c r="L206" i="4"/>
  <c r="M206" i="4"/>
  <c r="O206" i="4"/>
  <c r="V206" i="4"/>
  <c r="W206" i="4"/>
  <c r="AB206" i="4"/>
  <c r="AD206" i="4"/>
  <c r="AE206" i="4"/>
  <c r="J207" i="4"/>
  <c r="L207" i="4"/>
  <c r="M207" i="4"/>
  <c r="O207" i="4"/>
  <c r="V207" i="4"/>
  <c r="W207" i="4"/>
  <c r="AB207" i="4"/>
  <c r="AD207" i="4"/>
  <c r="AE207" i="4"/>
  <c r="J208" i="4"/>
  <c r="L208" i="4"/>
  <c r="M208" i="4"/>
  <c r="O208" i="4"/>
  <c r="V208" i="4"/>
  <c r="W208" i="4"/>
  <c r="AB208" i="4"/>
  <c r="AD208" i="4"/>
  <c r="AE208" i="4"/>
  <c r="J209" i="4"/>
  <c r="L209" i="4"/>
  <c r="M209" i="4"/>
  <c r="O209" i="4"/>
  <c r="V209" i="4"/>
  <c r="W209" i="4"/>
  <c r="AB209" i="4"/>
  <c r="AD209" i="4"/>
  <c r="AE209" i="4"/>
  <c r="J210" i="4"/>
  <c r="L210" i="4"/>
  <c r="M210" i="4"/>
  <c r="O210" i="4"/>
  <c r="V210" i="4"/>
  <c r="W210" i="4"/>
  <c r="AB210" i="4"/>
  <c r="AD210" i="4"/>
  <c r="AE210" i="4"/>
  <c r="J211" i="4"/>
  <c r="L211" i="4"/>
  <c r="M211" i="4"/>
  <c r="O211" i="4"/>
  <c r="V211" i="4"/>
  <c r="W211" i="4"/>
  <c r="AB211" i="4"/>
  <c r="AD211" i="4"/>
  <c r="AE211" i="4"/>
  <c r="J212" i="4"/>
  <c r="L212" i="4"/>
  <c r="M212" i="4"/>
  <c r="O212" i="4"/>
  <c r="V212" i="4"/>
  <c r="W212" i="4"/>
  <c r="AB212" i="4"/>
  <c r="AD212" i="4"/>
  <c r="AE212" i="4"/>
  <c r="J213" i="4"/>
  <c r="L213" i="4"/>
  <c r="M213" i="4"/>
  <c r="O213" i="4"/>
  <c r="V213" i="4"/>
  <c r="W213" i="4"/>
  <c r="AB213" i="4"/>
  <c r="AD213" i="4"/>
  <c r="AE213" i="4"/>
  <c r="J214" i="4"/>
  <c r="L214" i="4"/>
  <c r="M214" i="4"/>
  <c r="O214" i="4"/>
  <c r="V214" i="4"/>
  <c r="W214" i="4"/>
  <c r="AB214" i="4"/>
  <c r="AD214" i="4"/>
  <c r="AE214" i="4"/>
  <c r="J215" i="4"/>
  <c r="L215" i="4"/>
  <c r="M215" i="4"/>
  <c r="O215" i="4"/>
  <c r="V215" i="4"/>
  <c r="W215" i="4"/>
  <c r="AB215" i="4"/>
  <c r="AD215" i="4"/>
  <c r="AE215" i="4"/>
  <c r="J216" i="4"/>
  <c r="L216" i="4"/>
  <c r="M216" i="4"/>
  <c r="O216" i="4"/>
  <c r="V216" i="4"/>
  <c r="W216" i="4"/>
  <c r="AB216" i="4"/>
  <c r="AD216" i="4"/>
  <c r="AE216" i="4"/>
  <c r="J217" i="4"/>
  <c r="L217" i="4"/>
  <c r="M217" i="4"/>
  <c r="O217" i="4"/>
  <c r="V217" i="4"/>
  <c r="W217" i="4"/>
  <c r="AB217" i="4"/>
  <c r="AD217" i="4"/>
  <c r="AE217" i="4"/>
  <c r="J218" i="4"/>
  <c r="L218" i="4"/>
  <c r="M218" i="4"/>
  <c r="O218" i="4"/>
  <c r="V218" i="4"/>
  <c r="W218" i="4"/>
  <c r="AB218" i="4"/>
  <c r="AD218" i="4"/>
  <c r="AE218" i="4"/>
  <c r="J219" i="4"/>
  <c r="L219" i="4"/>
  <c r="M219" i="4"/>
  <c r="O219" i="4"/>
  <c r="V219" i="4"/>
  <c r="W219" i="4"/>
  <c r="AB219" i="4"/>
  <c r="AD219" i="4"/>
  <c r="AE219" i="4"/>
  <c r="J220" i="4"/>
  <c r="L220" i="4"/>
  <c r="M220" i="4"/>
  <c r="O220" i="4"/>
  <c r="V220" i="4"/>
  <c r="W220" i="4"/>
  <c r="AB220" i="4"/>
  <c r="AD220" i="4"/>
  <c r="AE220" i="4"/>
  <c r="J221" i="4"/>
  <c r="L221" i="4"/>
  <c r="M221" i="4"/>
  <c r="O221" i="4"/>
  <c r="V221" i="4"/>
  <c r="W221" i="4"/>
  <c r="AB221" i="4"/>
  <c r="AD221" i="4"/>
  <c r="AE221" i="4"/>
  <c r="J222" i="4"/>
  <c r="L222" i="4"/>
  <c r="M222" i="4"/>
  <c r="O222" i="4"/>
  <c r="V222" i="4"/>
  <c r="W222" i="4"/>
  <c r="AB222" i="4"/>
  <c r="AD222" i="4"/>
  <c r="AE222" i="4"/>
  <c r="J223" i="4"/>
  <c r="L223" i="4"/>
  <c r="M223" i="4"/>
  <c r="O223" i="4"/>
  <c r="V223" i="4"/>
  <c r="W223" i="4"/>
  <c r="AB223" i="4"/>
  <c r="AD223" i="4"/>
  <c r="AE223" i="4"/>
  <c r="J224" i="4"/>
  <c r="L224" i="4"/>
  <c r="M224" i="4"/>
  <c r="O224" i="4"/>
  <c r="V224" i="4"/>
  <c r="W224" i="4"/>
  <c r="AB224" i="4"/>
  <c r="AD224" i="4"/>
  <c r="AE224" i="4"/>
  <c r="J225" i="4"/>
  <c r="L225" i="4"/>
  <c r="M225" i="4"/>
  <c r="O225" i="4"/>
  <c r="V225" i="4"/>
  <c r="W225" i="4"/>
  <c r="AB225" i="4"/>
  <c r="AD225" i="4"/>
  <c r="AE225" i="4"/>
  <c r="J226" i="4"/>
  <c r="L226" i="4"/>
  <c r="M226" i="4"/>
  <c r="O226" i="4"/>
  <c r="V226" i="4"/>
  <c r="W226" i="4"/>
  <c r="AB226" i="4"/>
  <c r="AD226" i="4"/>
  <c r="AE226" i="4"/>
  <c r="J227" i="4"/>
  <c r="L227" i="4"/>
  <c r="M227" i="4"/>
  <c r="O227" i="4"/>
  <c r="V227" i="4"/>
  <c r="W227" i="4"/>
  <c r="AB227" i="4"/>
  <c r="AD227" i="4"/>
  <c r="AE227" i="4"/>
  <c r="J228" i="4"/>
  <c r="L228" i="4"/>
  <c r="M228" i="4"/>
  <c r="O228" i="4"/>
  <c r="V228" i="4"/>
  <c r="W228" i="4"/>
  <c r="AB228" i="4"/>
  <c r="AD228" i="4"/>
  <c r="AE228" i="4"/>
  <c r="J229" i="4"/>
  <c r="L229" i="4"/>
  <c r="M229" i="4"/>
  <c r="O229" i="4"/>
  <c r="V229" i="4"/>
  <c r="W229" i="4"/>
  <c r="AB229" i="4"/>
  <c r="AD229" i="4"/>
  <c r="AE229" i="4"/>
  <c r="J230" i="4"/>
  <c r="L230" i="4"/>
  <c r="M230" i="4"/>
  <c r="O230" i="4"/>
  <c r="V230" i="4"/>
  <c r="W230" i="4"/>
  <c r="AB230" i="4"/>
  <c r="AD230" i="4"/>
  <c r="AE230" i="4"/>
  <c r="J231" i="4"/>
  <c r="L231" i="4"/>
  <c r="M231" i="4"/>
  <c r="O231" i="4"/>
  <c r="V231" i="4"/>
  <c r="W231" i="4"/>
  <c r="AB231" i="4"/>
  <c r="AD231" i="4"/>
  <c r="AE231" i="4"/>
  <c r="J232" i="4"/>
  <c r="L232" i="4"/>
  <c r="M232" i="4"/>
  <c r="O232" i="4"/>
  <c r="V232" i="4"/>
  <c r="W232" i="4"/>
  <c r="AB232" i="4"/>
  <c r="AD232" i="4"/>
  <c r="AE232" i="4"/>
  <c r="J233" i="4"/>
  <c r="L233" i="4"/>
  <c r="M233" i="4"/>
  <c r="O233" i="4"/>
  <c r="V233" i="4"/>
  <c r="W233" i="4"/>
  <c r="AB233" i="4"/>
  <c r="AD233" i="4"/>
  <c r="AE233" i="4"/>
  <c r="J234" i="4"/>
  <c r="L234" i="4"/>
  <c r="M234" i="4"/>
  <c r="O234" i="4"/>
  <c r="V234" i="4"/>
  <c r="W234" i="4"/>
  <c r="AB234" i="4"/>
  <c r="AD234" i="4"/>
  <c r="AE234" i="4"/>
  <c r="J235" i="4"/>
  <c r="L235" i="4"/>
  <c r="M235" i="4"/>
  <c r="O235" i="4"/>
  <c r="V235" i="4"/>
  <c r="W235" i="4"/>
  <c r="AB235" i="4"/>
  <c r="AD235" i="4"/>
  <c r="AE235" i="4"/>
  <c r="J236" i="4"/>
  <c r="L236" i="4"/>
  <c r="M236" i="4"/>
  <c r="O236" i="4"/>
  <c r="V236" i="4"/>
  <c r="W236" i="4"/>
  <c r="AB236" i="4"/>
  <c r="AD236" i="4"/>
  <c r="AE236" i="4"/>
  <c r="J237" i="4"/>
  <c r="M237" i="4"/>
  <c r="N237" i="4"/>
  <c r="O237" i="4"/>
  <c r="V237" i="4"/>
  <c r="W237" i="4"/>
  <c r="AD237" i="4"/>
  <c r="AE237" i="4"/>
  <c r="F242" i="4"/>
  <c r="G242" i="4"/>
  <c r="F243" i="4"/>
  <c r="G243" i="4"/>
  <c r="F245" i="4"/>
  <c r="G245" i="4"/>
  <c r="E5" i="10"/>
  <c r="F5" i="10"/>
  <c r="E6" i="10"/>
  <c r="F6" i="10"/>
  <c r="E8" i="10"/>
  <c r="F8" i="10"/>
</calcChain>
</file>

<file path=xl/comments1.xml><?xml version="1.0" encoding="utf-8"?>
<comments xmlns="http://schemas.openxmlformats.org/spreadsheetml/2006/main">
  <authors>
    <author>dhill</author>
  </authors>
  <commentList>
    <comment ref="L3" authorId="0" shapeId="0">
      <text>
        <r>
          <rPr>
            <b/>
            <sz val="8"/>
            <color indexed="81"/>
            <rFont val="Tahoma"/>
          </rPr>
          <t>dhill:</t>
        </r>
        <r>
          <rPr>
            <sz val="8"/>
            <color indexed="81"/>
            <rFont val="Tahoma"/>
          </rPr>
          <t xml:space="preserve">
Currency Conversion Rates on Sheet 2
</t>
        </r>
      </text>
    </comment>
    <comment ref="L4" authorId="0" shapeId="0">
      <text>
        <r>
          <rPr>
            <b/>
            <sz val="8"/>
            <color indexed="81"/>
            <rFont val="Tahoma"/>
          </rPr>
          <t>dhill:</t>
        </r>
        <r>
          <rPr>
            <sz val="8"/>
            <color indexed="81"/>
            <rFont val="Tahoma"/>
          </rPr>
          <t xml:space="preserve">
Currency Conversion Rates on Sheet 2
</t>
        </r>
      </text>
    </comment>
  </commentList>
</comments>
</file>

<file path=xl/comments2.xml><?xml version="1.0" encoding="utf-8"?>
<comments xmlns="http://schemas.openxmlformats.org/spreadsheetml/2006/main">
  <authors>
    <author>dhill</author>
  </authors>
  <commentList>
    <comment ref="V4" authorId="0" shapeId="0">
      <text>
        <r>
          <rPr>
            <b/>
            <sz val="8"/>
            <color indexed="81"/>
            <rFont val="Tahoma"/>
          </rPr>
          <t>dhill:</t>
        </r>
        <r>
          <rPr>
            <sz val="8"/>
            <color indexed="81"/>
            <rFont val="Tahoma"/>
          </rPr>
          <t xml:space="preserve">
Currency Conversion Rates on Sheet 2
</t>
        </r>
      </text>
    </comment>
    <comment ref="AR4" authorId="0" shapeId="0">
      <text>
        <r>
          <rPr>
            <b/>
            <sz val="8"/>
            <color indexed="81"/>
            <rFont val="Tahoma"/>
          </rPr>
          <t>dhill:</t>
        </r>
        <r>
          <rPr>
            <sz val="8"/>
            <color indexed="81"/>
            <rFont val="Tahoma"/>
          </rPr>
          <t xml:space="preserve">
Currency Rate as of 3/16/01
1RUB=.03489
</t>
        </r>
      </text>
    </comment>
  </commentList>
</comments>
</file>

<file path=xl/sharedStrings.xml><?xml version="1.0" encoding="utf-8"?>
<sst xmlns="http://schemas.openxmlformats.org/spreadsheetml/2006/main" count="2217" uniqueCount="434">
  <si>
    <t xml:space="preserve">Employee Name </t>
  </si>
  <si>
    <t>Current Title</t>
  </si>
  <si>
    <t>Enron Title</t>
  </si>
  <si>
    <t>Current Salary</t>
  </si>
  <si>
    <t>Appel, Marilyn</t>
  </si>
  <si>
    <t>Benfield, James</t>
  </si>
  <si>
    <t>Berman, H. Lawrence</t>
  </si>
  <si>
    <t>Accounting  Mgr.</t>
  </si>
  <si>
    <t>VP/Treasurer</t>
  </si>
  <si>
    <t>VP/Controller</t>
  </si>
  <si>
    <t>Bigus, Rose</t>
  </si>
  <si>
    <t>Data Adm/Coor.</t>
  </si>
  <si>
    <t>Cox, Dudley</t>
  </si>
  <si>
    <t>Vice President</t>
  </si>
  <si>
    <t>DiRico, Susan</t>
  </si>
  <si>
    <t>Receptionist</t>
  </si>
  <si>
    <t>Doliotis, Soula</t>
  </si>
  <si>
    <t>Sr. Staff Acct.</t>
  </si>
  <si>
    <t>Dower, Leonard</t>
  </si>
  <si>
    <t>Asst. Controller</t>
  </si>
  <si>
    <t>Durant, Romy</t>
  </si>
  <si>
    <t>Staff Acct.</t>
  </si>
  <si>
    <t>Epstein, Louis</t>
  </si>
  <si>
    <t>Assc. Counsel</t>
  </si>
  <si>
    <t>Frasca, Yolanda</t>
  </si>
  <si>
    <t>Exec. Secty.</t>
  </si>
  <si>
    <t>Frodella, Anthony</t>
  </si>
  <si>
    <t>Mgr. LC</t>
  </si>
  <si>
    <t>Harrington, Marguerite</t>
  </si>
  <si>
    <t>Off. Mgr./ HR Mgr</t>
  </si>
  <si>
    <t>Hernandez, Orlando</t>
  </si>
  <si>
    <t>Off. Serv. Supv.</t>
  </si>
  <si>
    <t>Hirsh, Jerry</t>
  </si>
  <si>
    <t>Dir. Of Admin.</t>
  </si>
  <si>
    <t>Hussein, Helen</t>
  </si>
  <si>
    <t>Admin. Asst.</t>
  </si>
  <si>
    <t>Kitton, Alan</t>
  </si>
  <si>
    <t>Tax Mgr.</t>
  </si>
  <si>
    <t>Leggio, Christopher</t>
  </si>
  <si>
    <t>Sr. Acct.</t>
  </si>
  <si>
    <t>Lisak, Adelaide</t>
  </si>
  <si>
    <t>Cash Mgr.</t>
  </si>
  <si>
    <t>Lovett, Robert</t>
  </si>
  <si>
    <t>Asst. VP</t>
  </si>
  <si>
    <t>Lowenfels, Fred</t>
  </si>
  <si>
    <t>Ex. VP/Lgl counsel</t>
  </si>
  <si>
    <t>Ludwig, Jeanne</t>
  </si>
  <si>
    <t>Madden, Donald</t>
  </si>
  <si>
    <t>Credit Mgr.</t>
  </si>
  <si>
    <t>Melazzini, Jorge</t>
  </si>
  <si>
    <t>Sr. Mgr-IS Acct.Sys</t>
  </si>
  <si>
    <t>Mella, John</t>
  </si>
  <si>
    <t>Asst. Treasurer</t>
  </si>
  <si>
    <t>Minnis, Jeffrey</t>
  </si>
  <si>
    <t>Prelee, Arlene</t>
  </si>
  <si>
    <t>Corp.Lgl.Dept.Mgr.</t>
  </si>
  <si>
    <t>Reyes, Maricella</t>
  </si>
  <si>
    <t>Gen. Serv. Adm.</t>
  </si>
  <si>
    <t>Rivera, Beatriz</t>
  </si>
  <si>
    <t>Saenz, Virginia</t>
  </si>
  <si>
    <t>L/C Documentary Coll'ctn. Specialist</t>
  </si>
  <si>
    <t>Scragg, Rosemary</t>
  </si>
  <si>
    <t>Accountant</t>
  </si>
  <si>
    <t>Sheehan, John</t>
  </si>
  <si>
    <t>Sheet, Scott</t>
  </si>
  <si>
    <t>Tech. Support</t>
  </si>
  <si>
    <t>Silverman, Karol</t>
  </si>
  <si>
    <t>Asst. to Lgl Dept.</t>
  </si>
  <si>
    <t>Tan, Benjamin</t>
  </si>
  <si>
    <t>Chief Info. Officer</t>
  </si>
  <si>
    <t>Vasilo, Nicholas</t>
  </si>
  <si>
    <t>Acctg.Mgr.-Fertilzer</t>
  </si>
  <si>
    <t>Weiner, Edward</t>
  </si>
  <si>
    <t>CFO</t>
  </si>
  <si>
    <t>Young, Marilyn</t>
  </si>
  <si>
    <t>Tech. Specialist</t>
  </si>
  <si>
    <t>New York</t>
  </si>
  <si>
    <t>President</t>
  </si>
  <si>
    <t>Cross, Thommie</t>
  </si>
  <si>
    <t>Asst. Dist. Mgr.</t>
  </si>
  <si>
    <t>Doel, Jeanmarie</t>
  </si>
  <si>
    <t>Distribution Mgr.</t>
  </si>
  <si>
    <t>Houston</t>
  </si>
  <si>
    <t>Sea-3, Inc.</t>
  </si>
  <si>
    <t>Krutsinger, Vernon</t>
  </si>
  <si>
    <t>Mktg. Mgr.</t>
  </si>
  <si>
    <t>Patterson, Pat</t>
  </si>
  <si>
    <t>Operations Mgr.</t>
  </si>
  <si>
    <t>Wertman, Kevin</t>
  </si>
  <si>
    <t>Mtc. Supv.</t>
  </si>
  <si>
    <t>King, John</t>
  </si>
  <si>
    <t>Lead Operator</t>
  </si>
  <si>
    <t>Ferguson, Jon</t>
  </si>
  <si>
    <t>Operator</t>
  </si>
  <si>
    <t>Grady, Jody</t>
  </si>
  <si>
    <t>Hilkert, Irvin</t>
  </si>
  <si>
    <t>Laing Jr., Charles</t>
  </si>
  <si>
    <t>Schabel, John H.</t>
  </si>
  <si>
    <t>Talbet, Alan</t>
  </si>
  <si>
    <t>Talbott Sr., Derek</t>
  </si>
  <si>
    <t>Florida</t>
  </si>
  <si>
    <t>Bogan, Paul</t>
  </si>
  <si>
    <t>VP Operations</t>
  </si>
  <si>
    <t>Griffin, Jay</t>
  </si>
  <si>
    <t>EE &amp; Instru. Supv</t>
  </si>
  <si>
    <t>Hays, Ronald</t>
  </si>
  <si>
    <t>Ifantides, Vassilis</t>
  </si>
  <si>
    <t>Lewis, Weston</t>
  </si>
  <si>
    <t>Mech. Supv.</t>
  </si>
  <si>
    <t>McFaden, SR.Timothy</t>
  </si>
  <si>
    <t>Mielke, John</t>
  </si>
  <si>
    <t>Moore, George</t>
  </si>
  <si>
    <t>Office Supervisor</t>
  </si>
  <si>
    <t>Newton, Albert</t>
  </si>
  <si>
    <t>Paine, Stephen</t>
  </si>
  <si>
    <t>Pennington, Jeffrey</t>
  </si>
  <si>
    <t>Plaisted, Donald</t>
  </si>
  <si>
    <t>Senior Operator</t>
  </si>
  <si>
    <t>Pontbriand, David</t>
  </si>
  <si>
    <t>Sherman, R. Scott</t>
  </si>
  <si>
    <t>White, Billy</t>
  </si>
  <si>
    <t>Newington</t>
  </si>
  <si>
    <t>Murray, Barbara</t>
  </si>
  <si>
    <t>Admin. Sales Mgr.</t>
  </si>
  <si>
    <t>Tracey, Michael</t>
  </si>
  <si>
    <t>VP Marketing</t>
  </si>
  <si>
    <t>Portsmouth</t>
  </si>
  <si>
    <t>Trammochem</t>
  </si>
  <si>
    <t>Amaroso, James</t>
  </si>
  <si>
    <t>Global Trading Mgr.</t>
  </si>
  <si>
    <t>Bateman, Richard</t>
  </si>
  <si>
    <t>Commercial Mgr.</t>
  </si>
  <si>
    <t>Boyd, Lynn</t>
  </si>
  <si>
    <t>Trader/MTBE Coor.</t>
  </si>
  <si>
    <t>Demyan, Francis</t>
  </si>
  <si>
    <t>Jerusavage, Anna M.</t>
  </si>
  <si>
    <t>Accts. Pay/Rec.</t>
  </si>
  <si>
    <t>Kelly, Lorraine</t>
  </si>
  <si>
    <t>Koebbe, Gary</t>
  </si>
  <si>
    <t>Mattaboni, Lois</t>
  </si>
  <si>
    <t>Mgr. HR &amp; Admin.</t>
  </si>
  <si>
    <t>Moayedi, Kourosh</t>
  </si>
  <si>
    <t>Asst. Acctg. Mgr.</t>
  </si>
  <si>
    <t>Nugent, Kevin</t>
  </si>
  <si>
    <t>Acctg. Mgr.</t>
  </si>
  <si>
    <t>Pavone, Pamela</t>
  </si>
  <si>
    <t xml:space="preserve">Operations </t>
  </si>
  <si>
    <t>Shellman, Xavier</t>
  </si>
  <si>
    <t>Shirvell, George</t>
  </si>
  <si>
    <t>Opr/Demurage Splt</t>
  </si>
  <si>
    <t>Tartaglia, Kristen</t>
  </si>
  <si>
    <t>Asst. Office Mgr.</t>
  </si>
  <si>
    <t>Donaldson, Michael</t>
  </si>
  <si>
    <t>Le, Thuy</t>
  </si>
  <si>
    <t>Trammo Gas</t>
  </si>
  <si>
    <t>Blosser, David</t>
  </si>
  <si>
    <t>Trader</t>
  </si>
  <si>
    <t>Horne, Sandra</t>
  </si>
  <si>
    <t>Dist. Coord.</t>
  </si>
  <si>
    <t>Julie Pau Tan</t>
  </si>
  <si>
    <t>Xudong Zhong</t>
  </si>
  <si>
    <t>Jimao Jiao</t>
  </si>
  <si>
    <t>Yang Xiangdong</t>
  </si>
  <si>
    <t>Li Ling</t>
  </si>
  <si>
    <t>Dai Yuan</t>
  </si>
  <si>
    <t>Cong Lintao</t>
  </si>
  <si>
    <t>Wu Kai</t>
  </si>
  <si>
    <t>Liang Yi</t>
  </si>
  <si>
    <t>LJ</t>
  </si>
  <si>
    <t>Ygq</t>
  </si>
  <si>
    <t>Beijing</t>
  </si>
  <si>
    <t>Ashok Kishore</t>
  </si>
  <si>
    <t>Paul Brunner</t>
  </si>
  <si>
    <t>Heinrich Hasler</t>
  </si>
  <si>
    <t>Jacqueline Zuger</t>
  </si>
  <si>
    <t>Senta Nauer</t>
  </si>
  <si>
    <t>Anthony Young</t>
  </si>
  <si>
    <t>Oleg Chernyshev</t>
  </si>
  <si>
    <t>Switzerland</t>
  </si>
  <si>
    <t>Brazil</t>
  </si>
  <si>
    <t>Adriana F Da Rocha</t>
  </si>
  <si>
    <t>France</t>
  </si>
  <si>
    <t>Michel Dietlin</t>
  </si>
  <si>
    <t>Andre Moysan</t>
  </si>
  <si>
    <t>Catherine Petitjean</t>
  </si>
  <si>
    <t>M. Lahitte</t>
  </si>
  <si>
    <t>A. Ly</t>
  </si>
  <si>
    <t>M. Dealmeida Rodrigues</t>
  </si>
  <si>
    <t>Christel Demuynck</t>
  </si>
  <si>
    <t>Martin Jop</t>
  </si>
  <si>
    <t>Liliam Velazquez</t>
  </si>
  <si>
    <t>Pedro Peneda Rufio</t>
  </si>
  <si>
    <t>Oscar G. A. Perez</t>
  </si>
  <si>
    <t>Jerrry Crossan</t>
  </si>
  <si>
    <t>Peter Gaydon</t>
  </si>
  <si>
    <t>Oakey Lo</t>
  </si>
  <si>
    <t>Cheryl Li</t>
  </si>
  <si>
    <t>Sherrie Tsang</t>
  </si>
  <si>
    <t>Benson Fung</t>
  </si>
  <si>
    <t>Mohammed Abdullah</t>
  </si>
  <si>
    <t>Siu-Ting Chan</t>
  </si>
  <si>
    <t>Hong Kong</t>
  </si>
  <si>
    <t>Walid Salman  M.         Al-Attiyat</t>
  </si>
  <si>
    <t>Nawaf Al-Attiyat</t>
  </si>
  <si>
    <t>Khalil Itani</t>
  </si>
  <si>
    <t>Hedaya Hamati</t>
  </si>
  <si>
    <t>Omar Khalifeh</t>
  </si>
  <si>
    <t>Jordan</t>
  </si>
  <si>
    <t>Antonio Serafim</t>
  </si>
  <si>
    <t>Maria Carrillo</t>
  </si>
  <si>
    <t>Gemma Gomez</t>
  </si>
  <si>
    <t>Madrid</t>
  </si>
  <si>
    <t>Paul Dumitrescu</t>
  </si>
  <si>
    <t>Dorina Fodor</t>
  </si>
  <si>
    <t>Sanda Dumitrescu</t>
  </si>
  <si>
    <t>Christian Vlad</t>
  </si>
  <si>
    <t>Valeria Neagu</t>
  </si>
  <si>
    <t>Adrian Dumitrescu</t>
  </si>
  <si>
    <t>Romania</t>
  </si>
  <si>
    <t>Erzin Atac</t>
  </si>
  <si>
    <t>Peter Baumann</t>
  </si>
  <si>
    <t>Anthony Beagle</t>
  </si>
  <si>
    <t>Dragos Diaconu</t>
  </si>
  <si>
    <t>James Ortiz</t>
  </si>
  <si>
    <t>Angela Ruttimann</t>
  </si>
  <si>
    <t>Michael Moegle</t>
  </si>
  <si>
    <t>Roger Grab</t>
  </si>
  <si>
    <t>Susanne Girelli</t>
  </si>
  <si>
    <t>R. Galioulline</t>
  </si>
  <si>
    <t>Gerda Hurschler</t>
  </si>
  <si>
    <t>Cees Zegers</t>
  </si>
  <si>
    <t>Karsten Jacobi</t>
  </si>
  <si>
    <t>Marcus Steinegger</t>
  </si>
  <si>
    <t>Urs Weber</t>
  </si>
  <si>
    <t>Liliane Feyder</t>
  </si>
  <si>
    <t>Diana Taylor</t>
  </si>
  <si>
    <t>Petra Schatti</t>
  </si>
  <si>
    <t>Lilian Schmucki</t>
  </si>
  <si>
    <t>Alexandra Keller</t>
  </si>
  <si>
    <t>Yoo Seung Kim</t>
  </si>
  <si>
    <t>Christian Wendel</t>
  </si>
  <si>
    <t>Konrad Riedli</t>
  </si>
  <si>
    <t>Margareta Muller</t>
  </si>
  <si>
    <t>Urs Dahler</t>
  </si>
  <si>
    <t>Hendrik Van Dalfsen</t>
  </si>
  <si>
    <t>Nicole Imhof</t>
  </si>
  <si>
    <t>Manuela pluss</t>
  </si>
  <si>
    <t>Vladislav Verchinine</t>
  </si>
  <si>
    <t>Oktar Ozer</t>
  </si>
  <si>
    <t>EPP</t>
  </si>
  <si>
    <t>Total</t>
  </si>
  <si>
    <t>Turkey</t>
  </si>
  <si>
    <t>Soner Ozer</t>
  </si>
  <si>
    <t>Serdar Gurz</t>
  </si>
  <si>
    <t>Sabri Fil</t>
  </si>
  <si>
    <t>Ahmet Bilen</t>
  </si>
  <si>
    <t>Oguzhan Tavus</t>
  </si>
  <si>
    <t>Marazoglu Benek</t>
  </si>
  <si>
    <t>Fernando Tochetti</t>
  </si>
  <si>
    <t>Igor Brattsev</t>
  </si>
  <si>
    <t>Lenar Galioulline</t>
  </si>
  <si>
    <t>Alexander Ivanov</t>
  </si>
  <si>
    <t>Tatiana Karlova</t>
  </si>
  <si>
    <t>Alexandra Krutlina</t>
  </si>
  <si>
    <t>Marina Marinicheva</t>
  </si>
  <si>
    <t>Elena Simonova</t>
  </si>
  <si>
    <t>Eugenia Smolina</t>
  </si>
  <si>
    <t>Igor Starikov</t>
  </si>
  <si>
    <t>Lubav Oblasova</t>
  </si>
  <si>
    <t>USD</t>
  </si>
  <si>
    <t>ROUB</t>
  </si>
  <si>
    <t>TAG</t>
  </si>
  <si>
    <t>PER PB</t>
  </si>
  <si>
    <t>Victor Taratynkin</t>
  </si>
  <si>
    <t>Tatjana Goncharova</t>
  </si>
  <si>
    <t>Valentin Vishniakov</t>
  </si>
  <si>
    <t>Elena Zharova</t>
  </si>
  <si>
    <t>Yuriji Svyatyshenko</t>
  </si>
  <si>
    <t>Vildan Bekirov</t>
  </si>
  <si>
    <t>Elena Matveyeva</t>
  </si>
  <si>
    <t>Eugene Zadorozhny</t>
  </si>
  <si>
    <t>Valerj Shevchuk</t>
  </si>
  <si>
    <t>Moscow</t>
  </si>
  <si>
    <t>Cees De Groot</t>
  </si>
  <si>
    <t>Annette Vosssenaar</t>
  </si>
  <si>
    <t>Annet Koole-Jansen</t>
  </si>
  <si>
    <t>Rene Van Der Veen</t>
  </si>
  <si>
    <t>Joop Van Der Kooj</t>
  </si>
  <si>
    <t>Svetlana Pasechnik</t>
  </si>
  <si>
    <t>Camilla Bafoeva</t>
  </si>
  <si>
    <t>SOUMES</t>
  </si>
  <si>
    <t>Maruf Askarov</t>
  </si>
  <si>
    <t>TASH</t>
  </si>
  <si>
    <t>Ukraine</t>
  </si>
  <si>
    <t>Tashkent</t>
  </si>
  <si>
    <t>Darien</t>
  </si>
  <si>
    <t>Baril, Leah</t>
  </si>
  <si>
    <t>Calvelo, Mario</t>
  </si>
  <si>
    <t>Carlson, Dan</t>
  </si>
  <si>
    <t>Asso Dir. Comp.Op.</t>
  </si>
  <si>
    <t>Cash, E. Reanee</t>
  </si>
  <si>
    <t>Crumpler, Deborah</t>
  </si>
  <si>
    <t>Eberth, William</t>
  </si>
  <si>
    <t>Mgr. Trading</t>
  </si>
  <si>
    <t>Fernandez, Carrie</t>
  </si>
  <si>
    <t>Trader Asst./Splst.</t>
  </si>
  <si>
    <t>Hart, Brent</t>
  </si>
  <si>
    <t>VP</t>
  </si>
  <si>
    <t>Hester, Dorothea</t>
  </si>
  <si>
    <t>Supply/Dist. Coord.</t>
  </si>
  <si>
    <t>Hickson, Glenn</t>
  </si>
  <si>
    <t>Hussey, Susan</t>
  </si>
  <si>
    <t>Jackson, Larry</t>
  </si>
  <si>
    <t>Mgr. NH3 Mktg.</t>
  </si>
  <si>
    <t>Just, Angela</t>
  </si>
  <si>
    <t>McGinty, Mia</t>
  </si>
  <si>
    <t>Melendi, Yvette</t>
  </si>
  <si>
    <t>Trading Asst.</t>
  </si>
  <si>
    <t>Montagna, John</t>
  </si>
  <si>
    <t>Financial Mgr.</t>
  </si>
  <si>
    <t>Asst. Finacl. Mgr.</t>
  </si>
  <si>
    <t>Neal, Kimberly</t>
  </si>
  <si>
    <t>Quiroga, Luz</t>
  </si>
  <si>
    <t>Stanton, Nadine</t>
  </si>
  <si>
    <t>Visoky, Margaret</t>
  </si>
  <si>
    <t>Sr. Trading Asst.</t>
  </si>
  <si>
    <t>Zhong, S.</t>
  </si>
  <si>
    <t>Chartering</t>
  </si>
  <si>
    <t>Tampa</t>
  </si>
  <si>
    <t>Julian Harja</t>
  </si>
  <si>
    <t>Gonul Erensoy</t>
  </si>
  <si>
    <t>Camporini,Paul</t>
  </si>
  <si>
    <t>Cornell, William</t>
  </si>
  <si>
    <t>Consultant</t>
  </si>
  <si>
    <t>Base</t>
  </si>
  <si>
    <t>Dir-CS</t>
  </si>
  <si>
    <t>Spec-CS</t>
  </si>
  <si>
    <t>SpecSR-CS</t>
  </si>
  <si>
    <t>Mgr-CS</t>
  </si>
  <si>
    <t>Asst-CS</t>
  </si>
  <si>
    <t>Dir-ST</t>
  </si>
  <si>
    <t>Spec -CS</t>
  </si>
  <si>
    <t>SpecSr-CS</t>
  </si>
  <si>
    <t>SpecJR-CS</t>
  </si>
  <si>
    <t>Dir-C</t>
  </si>
  <si>
    <t>Mgr-C</t>
  </si>
  <si>
    <t>SpecJr-CS</t>
  </si>
  <si>
    <t>Adm-CS</t>
  </si>
  <si>
    <t xml:space="preserve">Mgr-C </t>
  </si>
  <si>
    <t>VP-CS</t>
  </si>
  <si>
    <t>VP-C (Trading)</t>
  </si>
  <si>
    <t>Dir-C (Trading)</t>
  </si>
  <si>
    <t>Location</t>
  </si>
  <si>
    <t>Company</t>
  </si>
  <si>
    <t>Transammonia</t>
  </si>
  <si>
    <t>UK</t>
  </si>
  <si>
    <t>Guatamala</t>
  </si>
  <si>
    <t>Netherlands</t>
  </si>
  <si>
    <t>Must</t>
  </si>
  <si>
    <t>Keep</t>
  </si>
  <si>
    <t>x</t>
  </si>
  <si>
    <t>Bonus</t>
  </si>
  <si>
    <t>1999 Bonus</t>
  </si>
  <si>
    <t>Salary</t>
  </si>
  <si>
    <t>Recent</t>
  </si>
  <si>
    <t>Comp</t>
  </si>
  <si>
    <t>Target</t>
  </si>
  <si>
    <t>LTI</t>
  </si>
  <si>
    <t>Stay-On</t>
  </si>
  <si>
    <t>First Year</t>
  </si>
  <si>
    <t>Enron Corp.</t>
  </si>
  <si>
    <t>Cntrct</t>
  </si>
  <si>
    <t>Severance</t>
  </si>
  <si>
    <t>TA</t>
  </si>
  <si>
    <t>Enron</t>
  </si>
  <si>
    <t xml:space="preserve">150% ENE </t>
  </si>
  <si>
    <t>150% TA</t>
  </si>
  <si>
    <t>Date of</t>
  </si>
  <si>
    <t>Hire</t>
  </si>
  <si>
    <t>W/TA bonus</t>
  </si>
  <si>
    <t>W/ENE bonus</t>
  </si>
  <si>
    <t xml:space="preserve"> </t>
  </si>
  <si>
    <t>Summary</t>
  </si>
  <si>
    <t>Stay-on</t>
  </si>
  <si>
    <t>Cornell</t>
  </si>
  <si>
    <t>Transammonia Plan</t>
  </si>
  <si>
    <t>Enron Plan</t>
  </si>
  <si>
    <t>Cornell (estimate)</t>
  </si>
  <si>
    <t>Transammonia, Inc.</t>
  </si>
  <si>
    <t>Closing Date</t>
  </si>
  <si>
    <t>Currency Conversion (Local to USD)</t>
  </si>
  <si>
    <t>Stay</t>
  </si>
  <si>
    <t>ENE</t>
  </si>
  <si>
    <t>Raul &amp; Basil</t>
  </si>
  <si>
    <t>Product</t>
  </si>
  <si>
    <t>One Week of Pay</t>
  </si>
  <si>
    <t>Sev</t>
  </si>
  <si>
    <t>Highest Option</t>
  </si>
  <si>
    <t>Lowest Option</t>
  </si>
  <si>
    <t>10,000 Valuation</t>
  </si>
  <si>
    <t>10000 Valuation Rounded-Up</t>
  </si>
  <si>
    <t>99 bonuses</t>
  </si>
  <si>
    <t>00 Bonus</t>
  </si>
  <si>
    <t>Y/N</t>
  </si>
  <si>
    <t>Hire Date</t>
  </si>
  <si>
    <t>Years of Service</t>
  </si>
  <si>
    <t>26 Week Amount</t>
  </si>
  <si>
    <t>52 Week Amount</t>
  </si>
  <si>
    <t>Severance with Waiver</t>
  </si>
  <si>
    <t xml:space="preserve">Total Severance with Waiver </t>
  </si>
  <si>
    <t>Notes:</t>
  </si>
  <si>
    <t xml:space="preserve">Amount </t>
  </si>
  <si>
    <t>Local Currency</t>
  </si>
  <si>
    <t>Cash</t>
  </si>
  <si>
    <t>Deferred</t>
  </si>
  <si>
    <t>N</t>
  </si>
  <si>
    <t>Y</t>
  </si>
  <si>
    <t>Calculated Salary at 13.50*2080, FT</t>
  </si>
  <si>
    <t>Transammonia, Inc.Trammo Gas</t>
  </si>
  <si>
    <t>Transammonia LTD.</t>
  </si>
  <si>
    <t>U.K.</t>
  </si>
  <si>
    <t>Trammochem AG</t>
  </si>
  <si>
    <t>Transammonia AG</t>
  </si>
  <si>
    <t>Guatemala</t>
  </si>
  <si>
    <t>Uruguay</t>
  </si>
  <si>
    <t>LACH</t>
  </si>
  <si>
    <t>TCAG</t>
  </si>
  <si>
    <t>Nethterlands</t>
  </si>
  <si>
    <t>Transammonia BV</t>
  </si>
  <si>
    <t>STOP PRINTING HERE</t>
  </si>
  <si>
    <t>Salaries</t>
  </si>
  <si>
    <t>Russian</t>
  </si>
  <si>
    <t>Currency</t>
  </si>
  <si>
    <t>USD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</si>
</sst>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7" formatCode="&quot;$&quot;#,##0"/>
    <numFmt numFmtId="168" formatCode="mm/dd/yy"/>
    <numFmt numFmtId="169" formatCode="&quot;$&quot;#,##0.00"/>
    <numFmt numFmtId="170" formatCode="_(* #,##0.0_);_(* \(#,##0.0\);_(* &quot;-&quot;??_);_(@_)"/>
    <numFmt numFmtId="171" formatCode="_(* #,##0_);_(* \(#,##0\);_(* &quot;-&quot;??_);_(@_)"/>
    <numFmt numFmtId="173" formatCode="_(&quot;$&quot;* #,##0_);_(&quot;$&quot;* \(#,##0\);_(&quot;$&quot;* &quot;-&quot;??_);_(@_)"/>
    <numFmt numFmtId="174" formatCode="0.0"/>
  </numFmts>
  <fonts count="12" x14ac:knownFonts="1">
    <font>
      <sz val="10"/>
      <name val="Arial"/>
    </font>
    <font>
      <sz val="10"/>
      <name val="Arial"/>
    </font>
    <font>
      <b/>
      <sz val="10"/>
      <name val="Arial"/>
      <family val="2"/>
    </font>
    <font>
      <sz val="10"/>
      <name val="Arial"/>
      <family val="2"/>
    </font>
    <font>
      <sz val="8"/>
      <color indexed="81"/>
      <name val="Tahoma"/>
    </font>
    <font>
      <b/>
      <sz val="8"/>
      <color indexed="81"/>
      <name val="Tahoma"/>
    </font>
    <font>
      <u/>
      <sz val="10"/>
      <name val="Arial"/>
      <family val="2"/>
    </font>
    <font>
      <sz val="10"/>
      <color indexed="10"/>
      <name val="Arial"/>
      <family val="2"/>
    </font>
    <font>
      <b/>
      <sz val="12"/>
      <name val="Arial"/>
      <family val="2"/>
    </font>
    <font>
      <sz val="12"/>
      <name val="Arial"/>
      <family val="2"/>
    </font>
    <font>
      <b/>
      <sz val="10"/>
      <color indexed="10"/>
      <name val="Arial"/>
      <family val="2"/>
    </font>
    <font>
      <b/>
      <sz val="20"/>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07">
    <xf numFmtId="0" fontId="0" fillId="0" borderId="0" xfId="0"/>
    <xf numFmtId="0" fontId="2" fillId="0" borderId="0" xfId="0" applyFont="1" applyBorder="1" applyAlignment="1">
      <alignment horizontal="center" textRotation="255"/>
    </xf>
    <xf numFmtId="0" fontId="2" fillId="0" borderId="0" xfId="0" applyFont="1" applyBorder="1" applyAlignment="1">
      <alignment horizontal="center"/>
    </xf>
    <xf numFmtId="0" fontId="3" fillId="0" borderId="0" xfId="0" applyFont="1" applyBorder="1" applyAlignment="1"/>
    <xf numFmtId="3" fontId="3" fillId="0" borderId="0" xfId="0" applyNumberFormat="1" applyFont="1" applyBorder="1" applyAlignment="1"/>
    <xf numFmtId="167" fontId="3" fillId="0" borderId="0" xfId="0" applyNumberFormat="1" applyFont="1" applyBorder="1" applyAlignment="1"/>
    <xf numFmtId="0" fontId="2" fillId="0" borderId="0" xfId="0" applyFont="1" applyBorder="1" applyAlignment="1"/>
    <xf numFmtId="49" fontId="2" fillId="0" borderId="0" xfId="0" applyNumberFormat="1" applyFont="1" applyBorder="1" applyAlignment="1">
      <alignment horizontal="center" textRotation="255"/>
    </xf>
    <xf numFmtId="49" fontId="3" fillId="0" borderId="0" xfId="0" applyNumberFormat="1" applyFont="1" applyBorder="1" applyAlignment="1">
      <alignment wrapText="1"/>
    </xf>
    <xf numFmtId="49" fontId="2" fillId="0" borderId="0" xfId="0" applyNumberFormat="1" applyFont="1" applyBorder="1" applyAlignment="1">
      <alignment horizontal="center"/>
    </xf>
    <xf numFmtId="49" fontId="3" fillId="0" borderId="0" xfId="0" applyNumberFormat="1" applyFont="1" applyBorder="1" applyAlignment="1"/>
    <xf numFmtId="49" fontId="2" fillId="0" borderId="0" xfId="0" applyNumberFormat="1" applyFont="1" applyBorder="1" applyAlignment="1"/>
    <xf numFmtId="49" fontId="2" fillId="0" borderId="0" xfId="0" applyNumberFormat="1" applyFont="1" applyBorder="1" applyAlignment="1">
      <alignment horizontal="left"/>
    </xf>
    <xf numFmtId="49" fontId="2" fillId="0" borderId="0" xfId="0" applyNumberFormat="1" applyFont="1" applyBorder="1" applyAlignment="1">
      <alignment horizontal="left" textRotation="255"/>
    </xf>
    <xf numFmtId="3" fontId="6" fillId="0" borderId="0" xfId="0" applyNumberFormat="1" applyFont="1" applyBorder="1" applyAlignment="1"/>
    <xf numFmtId="0" fontId="0" fillId="0" borderId="0" xfId="0" applyBorder="1" applyAlignment="1"/>
    <xf numFmtId="1" fontId="0" fillId="0" borderId="0" xfId="0" applyNumberFormat="1" applyBorder="1" applyAlignment="1">
      <alignment horizontal="center"/>
    </xf>
    <xf numFmtId="167" fontId="0" fillId="0" borderId="0" xfId="0" applyNumberFormat="1" applyBorder="1" applyAlignment="1">
      <alignment horizontal="center"/>
    </xf>
    <xf numFmtId="9" fontId="0" fillId="0" borderId="0" xfId="0" applyNumberFormat="1" applyBorder="1" applyAlignment="1">
      <alignment horizontal="center"/>
    </xf>
    <xf numFmtId="3" fontId="0" fillId="0" borderId="0" xfId="0" applyNumberFormat="1" applyBorder="1" applyAlignment="1">
      <alignment horizontal="center"/>
    </xf>
    <xf numFmtId="0" fontId="0" fillId="0" borderId="0" xfId="0" applyBorder="1" applyAlignment="1">
      <alignment horizontal="center"/>
    </xf>
    <xf numFmtId="168" fontId="0" fillId="0" borderId="0" xfId="0" applyNumberFormat="1" applyBorder="1" applyAlignment="1">
      <alignment horizontal="center"/>
    </xf>
    <xf numFmtId="0" fontId="7" fillId="2" borderId="0" xfId="0" applyFont="1" applyFill="1" applyBorder="1"/>
    <xf numFmtId="0" fontId="8" fillId="0" borderId="0" xfId="0" applyFont="1" applyBorder="1" applyAlignment="1">
      <alignment horizontal="center"/>
    </xf>
    <xf numFmtId="0" fontId="9" fillId="0" borderId="0" xfId="0" applyFont="1" applyBorder="1" applyAlignment="1">
      <alignment horizontal="center"/>
    </xf>
    <xf numFmtId="9" fontId="9" fillId="0" borderId="0" xfId="0" applyNumberFormat="1" applyFont="1" applyBorder="1" applyAlignment="1">
      <alignment horizontal="center"/>
    </xf>
    <xf numFmtId="0" fontId="3" fillId="0" borderId="0" xfId="0" applyFont="1" applyBorder="1" applyAlignment="1">
      <alignment horizontal="center"/>
    </xf>
    <xf numFmtId="167" fontId="2" fillId="0" borderId="0" xfId="0" applyNumberFormat="1" applyFont="1" applyBorder="1" applyAlignment="1">
      <alignment horizontal="center"/>
    </xf>
    <xf numFmtId="43" fontId="1" fillId="0" borderId="0" xfId="1" applyBorder="1" applyAlignment="1">
      <alignment horizontal="center"/>
    </xf>
    <xf numFmtId="3" fontId="2" fillId="0" borderId="0" xfId="0" applyNumberFormat="1" applyFont="1" applyBorder="1" applyAlignment="1">
      <alignment horizontal="center"/>
    </xf>
    <xf numFmtId="0" fontId="2" fillId="0" borderId="0" xfId="0" quotePrefix="1" applyFont="1" applyBorder="1" applyAlignment="1">
      <alignment horizontal="center"/>
    </xf>
    <xf numFmtId="168" fontId="2" fillId="0" borderId="0" xfId="0" applyNumberFormat="1" applyFont="1" applyBorder="1" applyAlignment="1">
      <alignment horizontal="center"/>
    </xf>
    <xf numFmtId="1" fontId="2" fillId="0" borderId="0" xfId="0" applyNumberFormat="1" applyFont="1" applyBorder="1" applyAlignment="1">
      <alignment horizontal="center"/>
    </xf>
    <xf numFmtId="0" fontId="8" fillId="0" borderId="0" xfId="0" applyFont="1" applyBorder="1" applyAlignment="1">
      <alignment horizontal="center" vertical="center" textRotation="90"/>
    </xf>
    <xf numFmtId="171" fontId="1" fillId="0" borderId="0" xfId="1" applyNumberFormat="1" applyBorder="1" applyAlignment="1">
      <alignment horizontal="center"/>
    </xf>
    <xf numFmtId="2" fontId="0" fillId="0" borderId="0" xfId="0" applyNumberFormat="1" applyBorder="1" applyAlignment="1">
      <alignment horizontal="center"/>
    </xf>
    <xf numFmtId="174" fontId="0" fillId="0" borderId="0" xfId="0" applyNumberFormat="1" applyBorder="1" applyAlignment="1">
      <alignment horizontal="center"/>
    </xf>
    <xf numFmtId="169" fontId="2" fillId="0" borderId="0" xfId="0" applyNumberFormat="1" applyFont="1" applyBorder="1" applyAlignment="1">
      <alignment horizontal="center"/>
    </xf>
    <xf numFmtId="0" fontId="8" fillId="0" borderId="0" xfId="0" applyFont="1" applyBorder="1" applyAlignment="1">
      <alignment horizontal="center" vertical="center"/>
    </xf>
    <xf numFmtId="0" fontId="10" fillId="0" borderId="0" xfId="0" applyFont="1" applyBorder="1" applyAlignment="1"/>
    <xf numFmtId="1" fontId="10" fillId="0" borderId="0" xfId="0" applyNumberFormat="1" applyFont="1" applyBorder="1" applyAlignment="1">
      <alignment horizontal="center"/>
    </xf>
    <xf numFmtId="170" fontId="1" fillId="0" borderId="0" xfId="1" applyNumberFormat="1" applyBorder="1" applyAlignment="1">
      <alignment horizontal="center"/>
    </xf>
    <xf numFmtId="171" fontId="2" fillId="0" borderId="0" xfId="1" applyNumberFormat="1" applyFont="1" applyBorder="1" applyAlignment="1">
      <alignment horizontal="center"/>
    </xf>
    <xf numFmtId="2" fontId="10" fillId="0" borderId="0" xfId="0" applyNumberFormat="1" applyFont="1" applyBorder="1" applyAlignment="1">
      <alignment horizontal="center"/>
    </xf>
    <xf numFmtId="167" fontId="10" fillId="0" borderId="0" xfId="0" applyNumberFormat="1" applyFont="1" applyBorder="1" applyAlignment="1">
      <alignment horizontal="center"/>
    </xf>
    <xf numFmtId="3" fontId="10" fillId="0" borderId="0" xfId="0" applyNumberFormat="1" applyFont="1" applyBorder="1" applyAlignment="1">
      <alignment horizontal="center"/>
    </xf>
    <xf numFmtId="0" fontId="10" fillId="0" borderId="0" xfId="0" applyFont="1" applyBorder="1" applyAlignment="1">
      <alignment horizontal="center"/>
    </xf>
    <xf numFmtId="0" fontId="9" fillId="0" borderId="0" xfId="0" applyFont="1" applyBorder="1" applyAlignment="1">
      <alignment horizontal="center" vertical="center"/>
    </xf>
    <xf numFmtId="174" fontId="2" fillId="0" borderId="0" xfId="0" applyNumberFormat="1" applyFont="1" applyBorder="1" applyAlignment="1">
      <alignment horizontal="center"/>
    </xf>
    <xf numFmtId="0" fontId="7" fillId="0" borderId="0" xfId="0" applyFont="1" applyBorder="1" applyAlignment="1"/>
    <xf numFmtId="1" fontId="7" fillId="0" borderId="0" xfId="0" applyNumberFormat="1" applyFont="1" applyBorder="1" applyAlignment="1">
      <alignment horizontal="center"/>
    </xf>
    <xf numFmtId="2" fontId="7" fillId="0" borderId="0" xfId="0" applyNumberFormat="1" applyFont="1" applyBorder="1" applyAlignment="1">
      <alignment horizontal="center"/>
    </xf>
    <xf numFmtId="167" fontId="7" fillId="0" borderId="0" xfId="0" applyNumberFormat="1" applyFont="1" applyBorder="1" applyAlignment="1">
      <alignment horizontal="center"/>
    </xf>
    <xf numFmtId="3" fontId="7" fillId="0" borderId="0" xfId="0" applyNumberFormat="1" applyFont="1" applyBorder="1" applyAlignment="1">
      <alignment horizontal="center"/>
    </xf>
    <xf numFmtId="0" fontId="7" fillId="0" borderId="0" xfId="0" applyFont="1" applyBorder="1" applyAlignment="1">
      <alignment horizontal="center"/>
    </xf>
    <xf numFmtId="1" fontId="0" fillId="0" borderId="0" xfId="0" applyNumberFormat="1" applyFill="1" applyBorder="1" applyAlignment="1">
      <alignment horizontal="center"/>
    </xf>
    <xf numFmtId="0" fontId="2" fillId="0" borderId="0" xfId="0" applyFont="1" applyBorder="1" applyAlignment="1">
      <alignment horizontal="center" vertical="center" textRotation="90"/>
    </xf>
    <xf numFmtId="168" fontId="3" fillId="0" borderId="0" xfId="0" applyNumberFormat="1" applyFont="1" applyBorder="1" applyAlignment="1">
      <alignment horizontal="center"/>
    </xf>
    <xf numFmtId="0" fontId="2" fillId="0" borderId="0" xfId="0" applyFont="1" applyBorder="1" applyAlignment="1">
      <alignment vertical="center" textRotation="90"/>
    </xf>
    <xf numFmtId="0" fontId="0" fillId="0" borderId="0" xfId="0" applyBorder="1" applyAlignment="1">
      <alignment vertical="center"/>
    </xf>
    <xf numFmtId="0" fontId="3" fillId="0" borderId="0" xfId="0" applyFont="1" applyBorder="1" applyAlignment="1">
      <alignment horizontal="center" vertical="center" textRotation="90"/>
    </xf>
    <xf numFmtId="171" fontId="3" fillId="0" borderId="0" xfId="1" applyNumberFormat="1" applyFont="1" applyBorder="1" applyAlignment="1">
      <alignment horizontal="center"/>
    </xf>
    <xf numFmtId="174" fontId="3" fillId="0" borderId="0" xfId="0" applyNumberFormat="1" applyFont="1" applyBorder="1" applyAlignment="1">
      <alignment horizontal="center"/>
    </xf>
    <xf numFmtId="167" fontId="8" fillId="0" borderId="0" xfId="0" applyNumberFormat="1" applyFont="1" applyBorder="1" applyAlignment="1">
      <alignment horizontal="center"/>
    </xf>
    <xf numFmtId="0" fontId="2" fillId="0" borderId="0" xfId="0" applyFont="1" applyBorder="1" applyAlignment="1">
      <alignment horizontal="center" textRotation="90"/>
    </xf>
    <xf numFmtId="0" fontId="0" fillId="0" borderId="0" xfId="0" applyBorder="1" applyAlignment="1">
      <alignment horizontal="center" vertical="center"/>
    </xf>
    <xf numFmtId="0" fontId="10" fillId="0" borderId="0" xfId="0" applyFont="1" applyBorder="1" applyAlignment="1">
      <alignment horizontal="center" textRotation="255"/>
    </xf>
    <xf numFmtId="0" fontId="0" fillId="0" borderId="0" xfId="0" applyFill="1" applyBorder="1" applyAlignment="1"/>
    <xf numFmtId="49" fontId="0" fillId="0" borderId="0" xfId="0" applyNumberFormat="1" applyBorder="1" applyAlignment="1">
      <alignment horizontal="center"/>
    </xf>
    <xf numFmtId="1" fontId="0" fillId="0" borderId="0" xfId="0" applyNumberFormat="1" applyBorder="1" applyAlignment="1"/>
    <xf numFmtId="1" fontId="3" fillId="0" borderId="0" xfId="0" applyNumberFormat="1" applyFont="1" applyBorder="1" applyAlignment="1">
      <alignment horizontal="center"/>
    </xf>
    <xf numFmtId="0" fontId="10" fillId="0" borderId="0" xfId="0" applyFont="1" applyBorder="1" applyAlignment="1">
      <alignment horizontal="center" vertical="center" textRotation="90"/>
    </xf>
    <xf numFmtId="171" fontId="10" fillId="0" borderId="0" xfId="1" applyNumberFormat="1" applyFont="1" applyBorder="1" applyAlignment="1">
      <alignment horizontal="center"/>
    </xf>
    <xf numFmtId="173" fontId="1" fillId="0" borderId="0" xfId="2" applyNumberFormat="1" applyBorder="1" applyAlignment="1"/>
    <xf numFmtId="171" fontId="0" fillId="0" borderId="0" xfId="1" applyNumberFormat="1" applyFont="1" applyBorder="1" applyAlignment="1">
      <alignment horizontal="center"/>
    </xf>
    <xf numFmtId="0" fontId="2" fillId="0" borderId="1" xfId="0" applyFont="1" applyBorder="1" applyAlignment="1">
      <alignment horizontal="center" textRotation="255"/>
    </xf>
    <xf numFmtId="0" fontId="2" fillId="0" borderId="1" xfId="0" applyFont="1" applyBorder="1" applyAlignment="1">
      <alignment horizontal="center"/>
    </xf>
    <xf numFmtId="0" fontId="3" fillId="0" borderId="1" xfId="0" applyFont="1" applyBorder="1" applyAlignment="1"/>
    <xf numFmtId="3" fontId="2" fillId="0" borderId="1" xfId="0" applyNumberFormat="1" applyFont="1" applyBorder="1" applyAlignment="1"/>
    <xf numFmtId="0" fontId="2" fillId="0" borderId="1" xfId="0" applyFont="1" applyBorder="1" applyAlignment="1"/>
    <xf numFmtId="167" fontId="2" fillId="0" borderId="1" xfId="0" applyNumberFormat="1" applyFont="1" applyBorder="1" applyAlignment="1"/>
    <xf numFmtId="3" fontId="3" fillId="0" borderId="1" xfId="0" applyNumberFormat="1" applyFont="1" applyBorder="1" applyAlignment="1"/>
    <xf numFmtId="167" fontId="3" fillId="0" borderId="1" xfId="0" applyNumberFormat="1" applyFont="1" applyBorder="1" applyAlignment="1"/>
    <xf numFmtId="3" fontId="3" fillId="0" borderId="1" xfId="0" quotePrefix="1" applyNumberFormat="1" applyFont="1" applyBorder="1" applyAlignment="1"/>
    <xf numFmtId="168" fontId="0" fillId="0" borderId="1" xfId="0" applyNumberFormat="1" applyBorder="1" applyAlignment="1"/>
    <xf numFmtId="0" fontId="3" fillId="0" borderId="1" xfId="0" applyFont="1" applyFill="1" applyBorder="1" applyAlignment="1"/>
    <xf numFmtId="171" fontId="3" fillId="0" borderId="1" xfId="1" applyNumberFormat="1" applyFont="1" applyBorder="1" applyAlignment="1"/>
    <xf numFmtId="171" fontId="2" fillId="0" borderId="1" xfId="1" applyNumberFormat="1" applyFont="1" applyBorder="1" applyAlignment="1"/>
    <xf numFmtId="0" fontId="2" fillId="0" borderId="1" xfId="0" applyFont="1" applyBorder="1" applyAlignment="1">
      <alignment horizontal="center" vertical="center"/>
    </xf>
    <xf numFmtId="1" fontId="3" fillId="0" borderId="1" xfId="0" applyNumberFormat="1" applyFont="1" applyBorder="1" applyAlignment="1">
      <alignment wrapText="1"/>
    </xf>
    <xf numFmtId="49" fontId="3" fillId="0" borderId="1" xfId="0" applyNumberFormat="1" applyFont="1" applyBorder="1" applyAlignment="1"/>
    <xf numFmtId="0" fontId="2" fillId="0" borderId="1" xfId="0" applyFont="1" applyBorder="1" applyAlignment="1">
      <alignment horizontal="center" wrapText="1"/>
    </xf>
    <xf numFmtId="0" fontId="3" fillId="0" borderId="1" xfId="0" applyFont="1" applyBorder="1" applyAlignment="1">
      <alignment wrapText="1"/>
    </xf>
    <xf numFmtId="171" fontId="3" fillId="0" borderId="1" xfId="1" applyNumberFormat="1" applyFont="1" applyBorder="1" applyAlignment="1">
      <alignment wrapText="1"/>
    </xf>
    <xf numFmtId="3" fontId="2" fillId="0" borderId="1" xfId="0" quotePrefix="1" applyNumberFormat="1" applyFont="1" applyBorder="1" applyAlignment="1"/>
    <xf numFmtId="3" fontId="2" fillId="0" borderId="2" xfId="0" applyNumberFormat="1" applyFont="1" applyBorder="1" applyAlignment="1"/>
    <xf numFmtId="171" fontId="2" fillId="0" borderId="2" xfId="1" applyNumberFormat="1" applyFont="1" applyBorder="1" applyAlignment="1"/>
    <xf numFmtId="3" fontId="3" fillId="0" borderId="3" xfId="0" applyNumberFormat="1" applyFont="1" applyBorder="1" applyAlignment="1"/>
    <xf numFmtId="167" fontId="3" fillId="0" borderId="3" xfId="0" applyNumberFormat="1" applyFont="1" applyBorder="1" applyAlignment="1"/>
    <xf numFmtId="171" fontId="3" fillId="0" borderId="3" xfId="1" applyNumberFormat="1" applyFont="1" applyBorder="1" applyAlignment="1"/>
    <xf numFmtId="3" fontId="2" fillId="0" borderId="3" xfId="0" applyNumberFormat="1" applyFont="1" applyBorder="1" applyAlignment="1"/>
    <xf numFmtId="0" fontId="3" fillId="0" borderId="3" xfId="0" applyFont="1" applyBorder="1" applyAlignment="1"/>
    <xf numFmtId="3" fontId="3" fillId="0" borderId="3" xfId="0" quotePrefix="1" applyNumberFormat="1" applyFont="1" applyBorder="1" applyAlignment="1"/>
    <xf numFmtId="167" fontId="2" fillId="0" borderId="2" xfId="0" applyNumberFormat="1" applyFont="1" applyBorder="1" applyAlignment="1"/>
    <xf numFmtId="3" fontId="2" fillId="0" borderId="2" xfId="0" quotePrefix="1" applyNumberFormat="1" applyFont="1" applyBorder="1" applyAlignment="1"/>
    <xf numFmtId="49" fontId="2" fillId="0" borderId="0" xfId="0" applyNumberFormat="1" applyFont="1" applyBorder="1" applyAlignment="1">
      <alignment horizontal="left" wrapText="1"/>
    </xf>
    <xf numFmtId="0" fontId="11" fillId="0" borderId="0" xfId="0" applyFont="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114300</xdr:colOff>
      <xdr:row>1</xdr:row>
      <xdr:rowOff>60960</xdr:rowOff>
    </xdr:from>
    <xdr:to>
      <xdr:col>12</xdr:col>
      <xdr:colOff>518160</xdr:colOff>
      <xdr:row>45</xdr:row>
      <xdr:rowOff>38100</xdr:rowOff>
    </xdr:to>
    <xdr:sp macro="" textlink="">
      <xdr:nvSpPr>
        <xdr:cNvPr id="6145" name="Text Box 1"/>
        <xdr:cNvSpPr txBox="1">
          <a:spLocks noChangeArrowheads="1"/>
        </xdr:cNvSpPr>
      </xdr:nvSpPr>
      <xdr:spPr bwMode="auto">
        <a:xfrm>
          <a:off x="723900" y="228600"/>
          <a:ext cx="7109460" cy="73533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Option A:  Transammonia Stay-on/Severance Plan: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base is over $100,000, employee receives 4 weeks of salary per year of service</a:t>
          </a:r>
        </a:p>
        <a:p>
          <a:pPr algn="l" rtl="0">
            <a:defRPr sz="1000"/>
          </a:pPr>
          <a:r>
            <a:rPr lang="en-US" sz="1000" b="0" i="0" u="none" strike="noStrike" baseline="0">
              <a:solidFill>
                <a:srgbClr val="000000"/>
              </a:solidFill>
              <a:latin typeface="Arial"/>
              <a:cs typeface="Arial"/>
            </a:rPr>
            <a:t>If base is between $50,000 and $100,000, employee receives 2 weeks of salary per year of service</a:t>
          </a:r>
        </a:p>
        <a:p>
          <a:pPr algn="l" rtl="0">
            <a:defRPr sz="1000"/>
          </a:pPr>
          <a:r>
            <a:rPr lang="en-US" sz="1000" b="0" i="0" u="none" strike="noStrike" baseline="0">
              <a:solidFill>
                <a:srgbClr val="000000"/>
              </a:solidFill>
              <a:latin typeface="Arial"/>
              <a:cs typeface="Arial"/>
            </a:rPr>
            <a:t>If base is under $50,000, employee receives 1 weeks of salary per year of service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stay bonus was calculated as 150% of what the TA severance would have been.</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Option B:  ENE Stay-on/Severance Plan: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actual ENE severance plan consists of 1 week's pay for each $10,000 of base salary plus 1 week's pay for each year of service. If the employee signs a waiver, the calculation above is doubled.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stay bonus was calculated as 150% of what the ENE severance would have been.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In both cases, the week per $10,000 of base and the week per year of service were rounded up.</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Assumptions for Target Bonus and Target LTI:</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Target LTI assumes Excellent PRC ranking for the Top 12 "must" employees (except Oritz, Hart, Benfield, Camporini and Lovett which were increased beyond excellent because (1) we need them for this deal to make sense and (2) excellent in their position is not enough…this should be considered a one-time sign-on type of grant).  PRC ranking of “Strong” is assumed in calculating target bonus and LTI for employees that we’re keeping below the top 12.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Target Bonus and LTI is not shown for employees that are not yet slotted in an Enron position.</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Assumptions for Enron Recommended Base Salary:</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Enron’s proposed salary is equivalent to the employee’s current TA salary if their current salary is below $90,000.  If the current salary is greater than $90,000, the Enron equivalent salary was adjusted upward on an adhoc basis as per Aaron Brown.</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Additional Work To Be Done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Many of the "rank and file" employees still need to be assigned an Enron equivalent title and compensation package.  Futher work needs to be done with John Nowlan and HR.</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17</xdr:row>
      <xdr:rowOff>0</xdr:rowOff>
    </xdr:from>
    <xdr:to>
      <xdr:col>5</xdr:col>
      <xdr:colOff>15240</xdr:colOff>
      <xdr:row>17</xdr:row>
      <xdr:rowOff>0</xdr:rowOff>
    </xdr:to>
    <xdr:sp macro="" textlink="">
      <xdr:nvSpPr>
        <xdr:cNvPr id="3073" name="Line 1"/>
        <xdr:cNvSpPr>
          <a:spLocks noChangeShapeType="1"/>
        </xdr:cNvSpPr>
      </xdr:nvSpPr>
      <xdr:spPr bwMode="auto">
        <a:xfrm>
          <a:off x="3764280" y="2849880"/>
          <a:ext cx="7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30480</xdr:colOff>
      <xdr:row>17</xdr:row>
      <xdr:rowOff>0</xdr:rowOff>
    </xdr:from>
    <xdr:to>
      <xdr:col>20</xdr:col>
      <xdr:colOff>0</xdr:colOff>
      <xdr:row>17</xdr:row>
      <xdr:rowOff>0</xdr:rowOff>
    </xdr:to>
    <xdr:sp macro="" textlink="">
      <xdr:nvSpPr>
        <xdr:cNvPr id="3074" name="Line 2"/>
        <xdr:cNvSpPr>
          <a:spLocks noChangeShapeType="1"/>
        </xdr:cNvSpPr>
      </xdr:nvSpPr>
      <xdr:spPr bwMode="auto">
        <a:xfrm>
          <a:off x="3787140" y="2849880"/>
          <a:ext cx="988314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xdr:colOff>
      <xdr:row>5</xdr:row>
      <xdr:rowOff>0</xdr:rowOff>
    </xdr:from>
    <xdr:to>
      <xdr:col>1</xdr:col>
      <xdr:colOff>15240</xdr:colOff>
      <xdr:row>5</xdr:row>
      <xdr:rowOff>0</xdr:rowOff>
    </xdr:to>
    <xdr:sp macro="" textlink="">
      <xdr:nvSpPr>
        <xdr:cNvPr id="7169" name="Line 1"/>
        <xdr:cNvSpPr>
          <a:spLocks noChangeShapeType="1"/>
        </xdr:cNvSpPr>
      </xdr:nvSpPr>
      <xdr:spPr bwMode="auto">
        <a:xfrm>
          <a:off x="274320" y="868680"/>
          <a:ext cx="7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30480</xdr:colOff>
      <xdr:row>5</xdr:row>
      <xdr:rowOff>0</xdr:rowOff>
    </xdr:from>
    <xdr:to>
      <xdr:col>48</xdr:col>
      <xdr:colOff>0</xdr:colOff>
      <xdr:row>5</xdr:row>
      <xdr:rowOff>0</xdr:rowOff>
    </xdr:to>
    <xdr:sp macro="" textlink="">
      <xdr:nvSpPr>
        <xdr:cNvPr id="7170" name="Line 2"/>
        <xdr:cNvSpPr>
          <a:spLocks noChangeShapeType="1"/>
        </xdr:cNvSpPr>
      </xdr:nvSpPr>
      <xdr:spPr bwMode="auto">
        <a:xfrm>
          <a:off x="297180" y="868680"/>
          <a:ext cx="165963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8"/>
  <sheetViews>
    <sheetView zoomScaleNormal="100" workbookViewId="0">
      <selection activeCell="A2" sqref="A2"/>
    </sheetView>
  </sheetViews>
  <sheetFormatPr defaultRowHeight="13.2" x14ac:dyDescent="0.25"/>
  <cols>
    <col min="5" max="5" width="21" customWidth="1"/>
    <col min="6" max="6" width="19.6640625" customWidth="1"/>
  </cols>
  <sheetData>
    <row r="3" spans="2:6" x14ac:dyDescent="0.25">
      <c r="B3" s="105" t="s">
        <v>382</v>
      </c>
      <c r="C3" s="105"/>
      <c r="D3" s="105"/>
      <c r="E3" s="9" t="s">
        <v>385</v>
      </c>
      <c r="F3" s="9" t="s">
        <v>386</v>
      </c>
    </row>
    <row r="4" spans="2:6" x14ac:dyDescent="0.25">
      <c r="B4" s="13"/>
      <c r="C4" s="13"/>
      <c r="D4" s="12"/>
      <c r="E4" s="10"/>
      <c r="F4" s="10"/>
    </row>
    <row r="5" spans="2:6" x14ac:dyDescent="0.25">
      <c r="B5" s="105" t="s">
        <v>372</v>
      </c>
      <c r="C5" s="105"/>
      <c r="D5" s="105"/>
      <c r="E5" s="4">
        <f>+'Compensation Schedule'!F242</f>
        <v>1145060.9230769228</v>
      </c>
      <c r="F5" s="4">
        <f>+'Compensation Schedule'!G242</f>
        <v>1935807.1538461535</v>
      </c>
    </row>
    <row r="6" spans="2:6" x14ac:dyDescent="0.25">
      <c r="B6" s="105" t="s">
        <v>383</v>
      </c>
      <c r="C6" s="105"/>
      <c r="D6" s="105"/>
      <c r="E6" s="4">
        <f>+'Compensation Schedule'!F243</f>
        <v>7838815.2498461548</v>
      </c>
      <c r="F6" s="4">
        <f>+'Compensation Schedule'!G243</f>
        <v>10437830.185615387</v>
      </c>
    </row>
    <row r="7" spans="2:6" x14ac:dyDescent="0.25">
      <c r="B7" s="105" t="s">
        <v>387</v>
      </c>
      <c r="C7" s="105"/>
      <c r="D7" s="105"/>
      <c r="E7" s="14">
        <v>2000000</v>
      </c>
      <c r="F7" s="14">
        <v>2000000</v>
      </c>
    </row>
    <row r="8" spans="2:6" x14ac:dyDescent="0.25">
      <c r="B8" s="105" t="s">
        <v>250</v>
      </c>
      <c r="C8" s="105"/>
      <c r="D8" s="105"/>
      <c r="E8" s="4">
        <f>E5+E6+E7</f>
        <v>10983876.172923077</v>
      </c>
      <c r="F8" s="4">
        <f>F5+F6+F7</f>
        <v>14373637.339461541</v>
      </c>
    </row>
  </sheetData>
  <mergeCells count="5">
    <mergeCell ref="B8:D8"/>
    <mergeCell ref="B3:D3"/>
    <mergeCell ref="B5:D5"/>
    <mergeCell ref="B6:D6"/>
    <mergeCell ref="B7:D7"/>
  </mergeCells>
  <pageMargins left="0.75" right="0.75" top="1" bottom="1" header="0.5" footer="0.5"/>
  <pageSetup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zoomScaleNormal="100" workbookViewId="0">
      <selection activeCell="A4" sqref="A4"/>
    </sheetView>
  </sheetViews>
  <sheetFormatPr defaultRowHeight="13.2" x14ac:dyDescent="0.25"/>
  <sheetData/>
  <pageMargins left="0.75" right="0.75" top="1" bottom="1" header="0.5" footer="0.5"/>
  <pageSetup scale="76"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AJ248"/>
  <sheetViews>
    <sheetView tabSelected="1" view="pageBreakPreview" zoomScaleNormal="100" zoomScaleSheetLayoutView="100" workbookViewId="0">
      <pane xSplit="6" ySplit="5" topLeftCell="G6" activePane="bottomRight" state="frozen"/>
      <selection pane="topRight"/>
      <selection pane="bottomLeft"/>
      <selection pane="bottomRight" activeCell="A5" sqref="A5"/>
    </sheetView>
  </sheetViews>
  <sheetFormatPr defaultColWidth="9.109375" defaultRowHeight="13.2" x14ac:dyDescent="0.25"/>
  <cols>
    <col min="1" max="1" width="17.6640625" style="1" customWidth="1"/>
    <col min="2" max="2" width="19.109375" style="1" customWidth="1"/>
    <col min="3" max="3" width="6.33203125" style="1" bestFit="1" customWidth="1"/>
    <col min="4" max="4" width="5.109375" style="1" bestFit="1" customWidth="1"/>
    <col min="5" max="5" width="6.5546875" style="2" customWidth="1"/>
    <col min="6" max="6" width="21.6640625" style="3" bestFit="1" customWidth="1"/>
    <col min="7" max="7" width="17.33203125" style="3" bestFit="1" customWidth="1"/>
    <col min="8" max="8" width="14.6640625" style="3" customWidth="1"/>
    <col min="9" max="9" width="2.109375" style="3" customWidth="1"/>
    <col min="10" max="10" width="14.33203125" style="4" customWidth="1"/>
    <col min="11" max="12" width="14.33203125" style="5" hidden="1" customWidth="1"/>
    <col min="13" max="13" width="11.109375" style="4" bestFit="1" customWidth="1"/>
    <col min="14" max="14" width="10.33203125" style="3" bestFit="1" customWidth="1"/>
    <col min="15" max="15" width="12.109375" style="6" customWidth="1"/>
    <col min="16" max="16" width="3.44140625" style="6" customWidth="1"/>
    <col min="17" max="19" width="9.109375" style="3"/>
    <col min="20" max="20" width="10.109375" style="3" bestFit="1" customWidth="1"/>
    <col min="21" max="21" width="2.6640625" style="3" customWidth="1"/>
    <col min="22" max="22" width="9.109375" style="4"/>
    <col min="23" max="23" width="10.109375" style="3" bestFit="1" customWidth="1"/>
    <col min="24" max="24" width="2.33203125" style="3" customWidth="1"/>
    <col min="25" max="25" width="11.88671875" style="3" bestFit="1" customWidth="1"/>
    <col min="26" max="26" width="13" style="3" bestFit="1" customWidth="1"/>
    <col min="27" max="27" width="2" style="3" customWidth="1"/>
    <col min="28" max="28" width="9.109375" style="3"/>
    <col min="29" max="29" width="3.109375" style="3" customWidth="1"/>
    <col min="30" max="31" width="10.6640625" style="3" bestFit="1" customWidth="1"/>
    <col min="32" max="16384" width="9.109375" style="3"/>
  </cols>
  <sheetData>
    <row r="2" spans="1:34" x14ac:dyDescent="0.25">
      <c r="A2" s="75"/>
      <c r="B2" s="75"/>
      <c r="C2" s="75"/>
      <c r="D2" s="75"/>
      <c r="E2" s="76"/>
      <c r="F2" s="77"/>
      <c r="G2" s="77"/>
      <c r="H2" s="77"/>
      <c r="I2" s="77"/>
      <c r="J2" s="78" t="s">
        <v>354</v>
      </c>
      <c r="K2" s="78"/>
      <c r="L2" s="78"/>
      <c r="M2" s="78"/>
      <c r="N2" s="78"/>
      <c r="O2" s="78"/>
      <c r="P2" s="78"/>
      <c r="Q2" s="79" t="s">
        <v>370</v>
      </c>
      <c r="R2" s="79"/>
      <c r="S2" s="79"/>
      <c r="T2" s="79"/>
      <c r="U2" s="77"/>
      <c r="V2" s="79" t="s">
        <v>376</v>
      </c>
      <c r="W2" s="79" t="s">
        <v>375</v>
      </c>
      <c r="X2" s="79"/>
      <c r="Y2" s="79" t="s">
        <v>369</v>
      </c>
      <c r="Z2" s="79" t="s">
        <v>369</v>
      </c>
      <c r="AA2" s="79"/>
      <c r="AB2" s="77"/>
      <c r="AC2" s="77"/>
      <c r="AD2" s="77"/>
      <c r="AE2" s="77"/>
    </row>
    <row r="3" spans="1:34" x14ac:dyDescent="0.25">
      <c r="A3" s="79"/>
      <c r="B3" s="79"/>
      <c r="C3" s="79"/>
      <c r="D3" s="79"/>
      <c r="E3" s="76"/>
      <c r="F3" s="79"/>
      <c r="G3" s="79"/>
      <c r="H3" s="79"/>
      <c r="I3" s="79"/>
      <c r="J3" s="78"/>
      <c r="K3" s="80"/>
      <c r="L3" s="80"/>
      <c r="M3" s="78"/>
      <c r="N3" s="79" t="s">
        <v>364</v>
      </c>
      <c r="O3" s="79" t="s">
        <v>250</v>
      </c>
      <c r="P3" s="79"/>
      <c r="Q3" s="79" t="s">
        <v>334</v>
      </c>
      <c r="R3" s="79" t="s">
        <v>366</v>
      </c>
      <c r="S3" s="79" t="s">
        <v>366</v>
      </c>
      <c r="T3" s="79" t="s">
        <v>250</v>
      </c>
      <c r="U3" s="77"/>
      <c r="V3" s="78" t="s">
        <v>368</v>
      </c>
      <c r="W3" s="79" t="s">
        <v>368</v>
      </c>
      <c r="X3" s="79"/>
      <c r="Y3" s="79" t="s">
        <v>365</v>
      </c>
      <c r="Z3" s="79" t="s">
        <v>365</v>
      </c>
      <c r="AA3" s="79"/>
      <c r="AB3" s="79" t="s">
        <v>377</v>
      </c>
      <c r="AC3" s="77"/>
      <c r="AD3" s="79" t="s">
        <v>373</v>
      </c>
      <c r="AE3" s="79" t="s">
        <v>374</v>
      </c>
    </row>
    <row r="4" spans="1:34" x14ac:dyDescent="0.25">
      <c r="A4" s="79" t="s">
        <v>352</v>
      </c>
      <c r="B4" s="79" t="s">
        <v>353</v>
      </c>
      <c r="C4" s="79" t="s">
        <v>371</v>
      </c>
      <c r="D4" s="79" t="s">
        <v>358</v>
      </c>
      <c r="E4" s="76" t="s">
        <v>359</v>
      </c>
      <c r="F4" s="79" t="s">
        <v>0</v>
      </c>
      <c r="G4" s="79" t="s">
        <v>1</v>
      </c>
      <c r="H4" s="79" t="s">
        <v>2</v>
      </c>
      <c r="I4" s="79"/>
      <c r="J4" s="78" t="s">
        <v>363</v>
      </c>
      <c r="K4" s="80" t="s">
        <v>3</v>
      </c>
      <c r="L4" s="80" t="s">
        <v>3</v>
      </c>
      <c r="M4" s="78" t="s">
        <v>362</v>
      </c>
      <c r="N4" s="79" t="s">
        <v>249</v>
      </c>
      <c r="O4" s="79" t="s">
        <v>365</v>
      </c>
      <c r="P4" s="79"/>
      <c r="Q4" s="79" t="s">
        <v>363</v>
      </c>
      <c r="R4" s="79" t="s">
        <v>361</v>
      </c>
      <c r="S4" s="79" t="s">
        <v>367</v>
      </c>
      <c r="T4" s="79" t="s">
        <v>365</v>
      </c>
      <c r="U4" s="77"/>
      <c r="V4" s="78" t="s">
        <v>361</v>
      </c>
      <c r="W4" s="79" t="s">
        <v>361</v>
      </c>
      <c r="X4" s="79"/>
      <c r="Y4" s="79" t="s">
        <v>379</v>
      </c>
      <c r="Z4" s="79" t="s">
        <v>380</v>
      </c>
      <c r="AA4" s="79"/>
      <c r="AB4" s="79" t="s">
        <v>378</v>
      </c>
      <c r="AC4" s="77"/>
      <c r="AD4" s="79" t="s">
        <v>372</v>
      </c>
      <c r="AE4" s="79" t="s">
        <v>372</v>
      </c>
    </row>
    <row r="5" spans="1:34" x14ac:dyDescent="0.25">
      <c r="A5" s="79"/>
      <c r="B5" s="79"/>
      <c r="C5" s="79"/>
      <c r="D5" s="79"/>
      <c r="E5" s="76"/>
      <c r="F5" s="79"/>
      <c r="G5" s="79"/>
      <c r="H5" s="79"/>
      <c r="I5" s="79"/>
      <c r="J5" s="81"/>
      <c r="K5" s="80"/>
      <c r="L5" s="80"/>
      <c r="M5" s="81"/>
      <c r="N5" s="79"/>
      <c r="O5" s="79"/>
      <c r="P5" s="79"/>
      <c r="Q5" s="79"/>
      <c r="R5" s="79"/>
      <c r="S5" s="79"/>
      <c r="T5" s="79"/>
      <c r="U5" s="77"/>
      <c r="V5" s="81"/>
      <c r="W5" s="78"/>
      <c r="X5" s="77"/>
      <c r="Y5" s="77"/>
      <c r="Z5" s="77"/>
      <c r="AA5" s="77"/>
      <c r="AB5" s="77"/>
      <c r="AC5" s="77"/>
      <c r="AD5" s="77"/>
      <c r="AE5" s="77"/>
    </row>
    <row r="6" spans="1:34" x14ac:dyDescent="0.25">
      <c r="A6" s="79" t="s">
        <v>178</v>
      </c>
      <c r="B6" s="79" t="s">
        <v>354</v>
      </c>
      <c r="C6" s="76"/>
      <c r="D6" s="76" t="s">
        <v>360</v>
      </c>
      <c r="E6" s="76" t="s">
        <v>360</v>
      </c>
      <c r="F6" s="77" t="s">
        <v>220</v>
      </c>
      <c r="G6" s="77"/>
      <c r="H6" s="77"/>
      <c r="I6" s="77"/>
      <c r="J6" s="81">
        <f>VLOOKUP($F6,Calculations!$B$6:$AE$314,5,FALSE)</f>
        <v>500000</v>
      </c>
      <c r="K6" s="82" t="s">
        <v>269</v>
      </c>
      <c r="L6" s="82">
        <f t="shared" ref="L6:L17" si="0">J6</f>
        <v>500000</v>
      </c>
      <c r="M6" s="81">
        <f>VLOOKUP($F6,Calculations!$B$6:$AE$314,24,FALSE)</f>
        <v>426000</v>
      </c>
      <c r="N6" s="81">
        <v>748130</v>
      </c>
      <c r="O6" s="78">
        <f t="shared" ref="O6:O17" si="1">+N6+M6+J6</f>
        <v>1674130</v>
      </c>
      <c r="P6" s="78"/>
      <c r="Q6" s="81">
        <v>150000</v>
      </c>
      <c r="R6" s="81">
        <v>300000</v>
      </c>
      <c r="S6" s="81">
        <v>350000</v>
      </c>
      <c r="T6" s="81">
        <f t="shared" ref="T6:T17" si="2">+S6+R6+Q6</f>
        <v>800000</v>
      </c>
      <c r="U6" s="77"/>
      <c r="V6" s="81">
        <f>VLOOKUP($F6,Calculations!$B$6:$AE$314,8,FALSE)</f>
        <v>0</v>
      </c>
      <c r="W6" s="83">
        <f>VLOOKUP($F6,Calculations!$B$6:$AE$314,11,FALSE)</f>
        <v>0</v>
      </c>
      <c r="X6" s="83"/>
      <c r="Y6" s="83">
        <f t="shared" ref="Y6:Y17" si="3">T6+V6</f>
        <v>800000</v>
      </c>
      <c r="Z6" s="83">
        <f t="shared" ref="Z6:Z17" si="4">T6+W6</f>
        <v>800000</v>
      </c>
      <c r="AA6" s="83"/>
      <c r="AB6" s="84">
        <f>VLOOKUP($F6,Calculations!$B$6:$AE$314,29,FALSE)</f>
        <v>24828</v>
      </c>
      <c r="AC6" s="77"/>
      <c r="AD6" s="83">
        <f>VLOOKUP($F6,Calculations!$B$6:$AE$314,7,FALSE)</f>
        <v>0</v>
      </c>
      <c r="AE6" s="83">
        <f>VLOOKUP($F6,Calculations!$B$6:$AE$314,10,FALSE)</f>
        <v>0</v>
      </c>
      <c r="AG6" s="4"/>
      <c r="AH6" s="4"/>
    </row>
    <row r="7" spans="1:34" x14ac:dyDescent="0.25">
      <c r="A7" s="79" t="s">
        <v>295</v>
      </c>
      <c r="B7" s="79" t="s">
        <v>127</v>
      </c>
      <c r="C7" s="76"/>
      <c r="D7" s="76" t="s">
        <v>360</v>
      </c>
      <c r="E7" s="76" t="s">
        <v>360</v>
      </c>
      <c r="F7" s="77" t="s">
        <v>138</v>
      </c>
      <c r="G7" s="77" t="s">
        <v>77</v>
      </c>
      <c r="H7" s="77" t="s">
        <v>350</v>
      </c>
      <c r="I7" s="77"/>
      <c r="J7" s="81">
        <f>VLOOKUP($F7,Calculations!$B$6:$AE$314,5,FALSE)</f>
        <v>450000</v>
      </c>
      <c r="K7" s="82" t="s">
        <v>269</v>
      </c>
      <c r="L7" s="82">
        <f t="shared" si="0"/>
        <v>450000</v>
      </c>
      <c r="M7" s="81">
        <f>VLOOKUP($F7,Calculations!$B$6:$AE$314,24,FALSE)</f>
        <v>505000</v>
      </c>
      <c r="N7" s="77"/>
      <c r="O7" s="78">
        <f t="shared" si="1"/>
        <v>955000</v>
      </c>
      <c r="P7" s="78"/>
      <c r="Q7" s="81">
        <v>150000</v>
      </c>
      <c r="R7" s="81">
        <v>300000</v>
      </c>
      <c r="S7" s="81">
        <v>350000</v>
      </c>
      <c r="T7" s="81">
        <f t="shared" si="2"/>
        <v>800000</v>
      </c>
      <c r="U7" s="77"/>
      <c r="V7" s="81">
        <f>VLOOKUP($F7,Calculations!$B$6:$AE$314,8,FALSE)</f>
        <v>0</v>
      </c>
      <c r="W7" s="83">
        <f>VLOOKUP($F7,Calculations!$B$6:$AE$314,11,FALSE)</f>
        <v>0</v>
      </c>
      <c r="X7" s="83"/>
      <c r="Y7" s="83">
        <f t="shared" si="3"/>
        <v>800000</v>
      </c>
      <c r="Z7" s="83">
        <f t="shared" si="4"/>
        <v>800000</v>
      </c>
      <c r="AA7" s="83"/>
      <c r="AB7" s="84">
        <f>VLOOKUP($F7,Calculations!$B$6:$AE$314,29,FALSE)</f>
        <v>31826</v>
      </c>
      <c r="AC7" s="77"/>
      <c r="AD7" s="83">
        <f>VLOOKUP($F7,Calculations!$B$6:$AE$314,7,FALSE)</f>
        <v>0</v>
      </c>
      <c r="AE7" s="83">
        <f>VLOOKUP($F7,Calculations!$B$6:$AE$314,10,FALSE)</f>
        <v>0</v>
      </c>
      <c r="AG7" s="4"/>
      <c r="AH7" s="4"/>
    </row>
    <row r="8" spans="1:34" x14ac:dyDescent="0.25">
      <c r="A8" s="79" t="s">
        <v>82</v>
      </c>
      <c r="B8" s="79" t="s">
        <v>83</v>
      </c>
      <c r="C8" s="76" t="s">
        <v>360</v>
      </c>
      <c r="D8" s="76" t="s">
        <v>360</v>
      </c>
      <c r="E8" s="76" t="s">
        <v>360</v>
      </c>
      <c r="F8" s="85" t="s">
        <v>332</v>
      </c>
      <c r="G8" s="77" t="s">
        <v>77</v>
      </c>
      <c r="H8" s="77" t="s">
        <v>333</v>
      </c>
      <c r="I8" s="77"/>
      <c r="J8" s="81">
        <f>VLOOKUP($F8,Calculations!$B$6:$AE$314,5,FALSE)</f>
        <v>375000</v>
      </c>
      <c r="K8" s="82" t="s">
        <v>269</v>
      </c>
      <c r="L8" s="82">
        <f t="shared" si="0"/>
        <v>375000</v>
      </c>
      <c r="M8" s="81">
        <f>VLOOKUP($F8,Calculations!$B$6:$AE$314,24,FALSE)</f>
        <v>469365</v>
      </c>
      <c r="N8" s="77"/>
      <c r="O8" s="78">
        <f t="shared" si="1"/>
        <v>844365</v>
      </c>
      <c r="P8" s="78"/>
      <c r="Q8" s="81">
        <v>375000</v>
      </c>
      <c r="R8" s="81">
        <v>300000</v>
      </c>
      <c r="S8" s="81">
        <v>350000</v>
      </c>
      <c r="T8" s="81">
        <f t="shared" si="2"/>
        <v>1025000</v>
      </c>
      <c r="U8" s="77"/>
      <c r="V8" s="81">
        <f>VLOOKUP($F8,Calculations!$B$6:$AE$314,8,FALSE)</f>
        <v>0</v>
      </c>
      <c r="W8" s="83">
        <f>VLOOKUP($F8,Calculations!$B$6:$AE$314,11,FALSE)</f>
        <v>0</v>
      </c>
      <c r="X8" s="83"/>
      <c r="Y8" s="83">
        <f>T8+V8</f>
        <v>1025000</v>
      </c>
      <c r="Z8" s="83">
        <f>T8+W8</f>
        <v>1025000</v>
      </c>
      <c r="AA8" s="83"/>
      <c r="AB8" s="84">
        <f>VLOOKUP($F8,Calculations!$B$6:$AE$314,29,FALSE)</f>
        <v>31138</v>
      </c>
      <c r="AC8" s="83"/>
      <c r="AD8" s="83">
        <f>VLOOKUP($F8,Calculations!$B$6:$AE$314,7,FALSE)</f>
        <v>0</v>
      </c>
      <c r="AE8" s="83">
        <f>VLOOKUP($F8,Calculations!$B$6:$AE$314,10,FALSE)</f>
        <v>0</v>
      </c>
      <c r="AG8" s="4"/>
      <c r="AH8" s="4"/>
    </row>
    <row r="9" spans="1:34" x14ac:dyDescent="0.25">
      <c r="A9" s="79" t="s">
        <v>328</v>
      </c>
      <c r="B9" s="79" t="s">
        <v>354</v>
      </c>
      <c r="C9" s="76"/>
      <c r="D9" s="76" t="s">
        <v>360</v>
      </c>
      <c r="E9" s="76" t="s">
        <v>360</v>
      </c>
      <c r="F9" s="77" t="s">
        <v>310</v>
      </c>
      <c r="G9" s="77" t="s">
        <v>307</v>
      </c>
      <c r="H9" s="77" t="s">
        <v>333</v>
      </c>
      <c r="I9" s="77"/>
      <c r="J9" s="81">
        <f>VLOOKUP($F9,Calculations!$B$6:$AE$314,5,FALSE)</f>
        <v>350000</v>
      </c>
      <c r="K9" s="82" t="s">
        <v>269</v>
      </c>
      <c r="L9" s="82">
        <f t="shared" si="0"/>
        <v>350000</v>
      </c>
      <c r="M9" s="81">
        <f>VLOOKUP($F9,Calculations!$B$6:$AE$314,24,FALSE)</f>
        <v>448140</v>
      </c>
      <c r="N9" s="77">
        <v>274630</v>
      </c>
      <c r="O9" s="78">
        <f t="shared" si="1"/>
        <v>1072770</v>
      </c>
      <c r="P9" s="78"/>
      <c r="Q9" s="81">
        <v>350000</v>
      </c>
      <c r="R9" s="81">
        <v>300000</v>
      </c>
      <c r="S9" s="81">
        <v>350000</v>
      </c>
      <c r="T9" s="81">
        <f t="shared" si="2"/>
        <v>1000000</v>
      </c>
      <c r="U9" s="77"/>
      <c r="V9" s="81">
        <f>VLOOKUP($F9,Calculations!$B$6:$AE$314,8,FALSE)</f>
        <v>0</v>
      </c>
      <c r="W9" s="83">
        <f>VLOOKUP($F9,Calculations!$B$6:$AE$314,11,FALSE)</f>
        <v>0</v>
      </c>
      <c r="X9" s="83"/>
      <c r="Y9" s="83">
        <f t="shared" si="3"/>
        <v>1000000</v>
      </c>
      <c r="Z9" s="83">
        <f t="shared" si="4"/>
        <v>1000000</v>
      </c>
      <c r="AA9" s="83"/>
      <c r="AB9" s="84">
        <f>VLOOKUP($F9,Calculations!$B$6:$AE$314,29,FALSE)</f>
        <v>31733</v>
      </c>
      <c r="AC9" s="77"/>
      <c r="AD9" s="83">
        <f>VLOOKUP($F9,Calculations!$B$6:$AE$314,7,FALSE)</f>
        <v>0</v>
      </c>
      <c r="AE9" s="83">
        <f>VLOOKUP($F9,Calculations!$B$6:$AE$314,10,FALSE)</f>
        <v>0</v>
      </c>
      <c r="AG9" s="4"/>
      <c r="AH9" s="4"/>
    </row>
    <row r="10" spans="1:34" x14ac:dyDescent="0.25">
      <c r="A10" s="79" t="s">
        <v>76</v>
      </c>
      <c r="B10" s="79" t="s">
        <v>354</v>
      </c>
      <c r="C10" s="76"/>
      <c r="D10" s="76" t="s">
        <v>360</v>
      </c>
      <c r="E10" s="76" t="s">
        <v>360</v>
      </c>
      <c r="F10" s="77" t="s">
        <v>72</v>
      </c>
      <c r="G10" s="77" t="s">
        <v>73</v>
      </c>
      <c r="H10" s="77" t="s">
        <v>349</v>
      </c>
      <c r="I10" s="77"/>
      <c r="J10" s="81">
        <f>VLOOKUP($F10,Calculations!$B$6:$AE$314,5,FALSE)</f>
        <v>350000</v>
      </c>
      <c r="K10" s="82" t="s">
        <v>269</v>
      </c>
      <c r="L10" s="82">
        <f t="shared" si="0"/>
        <v>350000</v>
      </c>
      <c r="M10" s="81">
        <f>VLOOKUP($F10,Calculations!$B$6:$AE$314,24,FALSE)</f>
        <v>500000</v>
      </c>
      <c r="N10" s="77"/>
      <c r="O10" s="78">
        <f t="shared" si="1"/>
        <v>850000</v>
      </c>
      <c r="P10" s="78"/>
      <c r="Q10" s="81">
        <v>150000</v>
      </c>
      <c r="R10" s="81">
        <v>300000</v>
      </c>
      <c r="S10" s="81">
        <v>350000</v>
      </c>
      <c r="T10" s="81">
        <f t="shared" si="2"/>
        <v>800000</v>
      </c>
      <c r="U10" s="77"/>
      <c r="V10" s="81">
        <f>VLOOKUP($F10,Calculations!$B$6:$AE$314,8,FALSE)</f>
        <v>0</v>
      </c>
      <c r="W10" s="83">
        <f>VLOOKUP($F10,Calculations!$B$6:$AE$314,11,FALSE)</f>
        <v>0</v>
      </c>
      <c r="X10" s="83"/>
      <c r="Y10" s="83">
        <f t="shared" si="3"/>
        <v>800000</v>
      </c>
      <c r="Z10" s="83">
        <f t="shared" si="4"/>
        <v>800000</v>
      </c>
      <c r="AA10" s="83"/>
      <c r="AB10" s="84">
        <f>VLOOKUP($F10,Calculations!$B$6:$AE$314,29,FALSE)</f>
        <v>32077</v>
      </c>
      <c r="AC10" s="77"/>
      <c r="AD10" s="83">
        <f>VLOOKUP($F10,Calculations!$B$6:$AE$314,7,FALSE)</f>
        <v>0</v>
      </c>
      <c r="AE10" s="83">
        <f>VLOOKUP($F10,Calculations!$B$6:$AE$314,10,FALSE)</f>
        <v>0</v>
      </c>
      <c r="AG10" s="4"/>
      <c r="AH10" s="4"/>
    </row>
    <row r="11" spans="1:34" x14ac:dyDescent="0.25">
      <c r="A11" s="79" t="s">
        <v>178</v>
      </c>
      <c r="B11" s="79" t="s">
        <v>354</v>
      </c>
      <c r="C11" s="76"/>
      <c r="D11" s="76" t="s">
        <v>360</v>
      </c>
      <c r="E11" s="76" t="s">
        <v>360</v>
      </c>
      <c r="F11" s="77" t="s">
        <v>219</v>
      </c>
      <c r="G11" s="77"/>
      <c r="H11" s="77"/>
      <c r="I11" s="77"/>
      <c r="J11" s="81">
        <f>VLOOKUP($F11,Calculations!$B$6:$AE$314,5,FALSE)</f>
        <v>310345</v>
      </c>
      <c r="K11" s="82" t="s">
        <v>269</v>
      </c>
      <c r="L11" s="82">
        <f t="shared" si="0"/>
        <v>310345</v>
      </c>
      <c r="M11" s="81">
        <f>VLOOKUP($F11,Calculations!$B$6:$AE$314,24,FALSE)</f>
        <v>745550</v>
      </c>
      <c r="N11" s="81">
        <v>937530</v>
      </c>
      <c r="O11" s="78">
        <f t="shared" si="1"/>
        <v>1993425</v>
      </c>
      <c r="P11" s="78"/>
      <c r="Q11" s="81">
        <v>150000</v>
      </c>
      <c r="R11" s="81">
        <v>300000</v>
      </c>
      <c r="S11" s="81">
        <v>350000</v>
      </c>
      <c r="T11" s="81">
        <f t="shared" si="2"/>
        <v>800000</v>
      </c>
      <c r="U11" s="77"/>
      <c r="V11" s="81">
        <f>VLOOKUP($F11,Calculations!$B$6:$AE$314,8,FALSE)</f>
        <v>0</v>
      </c>
      <c r="W11" s="83">
        <f>VLOOKUP($F11,Calculations!$B$6:$AE$314,11,FALSE)</f>
        <v>0</v>
      </c>
      <c r="X11" s="83"/>
      <c r="Y11" s="83">
        <f t="shared" si="3"/>
        <v>800000</v>
      </c>
      <c r="Z11" s="83">
        <f t="shared" si="4"/>
        <v>800000</v>
      </c>
      <c r="AA11" s="83"/>
      <c r="AB11" s="84">
        <f>VLOOKUP($F11,Calculations!$B$6:$AE$314,29,FALSE)</f>
        <v>31472</v>
      </c>
      <c r="AC11" s="77"/>
      <c r="AD11" s="83">
        <f>VLOOKUP($F11,Calculations!$B$6:$AE$314,7,FALSE)</f>
        <v>0</v>
      </c>
      <c r="AE11" s="83">
        <f>VLOOKUP($F11,Calculations!$B$6:$AE$314,10,FALSE)</f>
        <v>0</v>
      </c>
      <c r="AG11" s="4"/>
      <c r="AH11" s="4"/>
    </row>
    <row r="12" spans="1:34" x14ac:dyDescent="0.25">
      <c r="A12" s="79" t="s">
        <v>181</v>
      </c>
      <c r="B12" s="79" t="s">
        <v>354</v>
      </c>
      <c r="C12" s="76"/>
      <c r="D12" s="76" t="s">
        <v>360</v>
      </c>
      <c r="E12" s="76" t="s">
        <v>360</v>
      </c>
      <c r="F12" s="77" t="s">
        <v>182</v>
      </c>
      <c r="G12" s="77"/>
      <c r="H12" s="77"/>
      <c r="I12" s="77"/>
      <c r="J12" s="81">
        <f>VLOOKUP($F12,Calculations!$B$6:$AE$314,5,FALSE)</f>
        <v>300000</v>
      </c>
      <c r="K12" s="82" t="s">
        <v>269</v>
      </c>
      <c r="L12" s="82">
        <f t="shared" si="0"/>
        <v>300000</v>
      </c>
      <c r="M12" s="81">
        <f>VLOOKUP($F12,Calculations!$B$6:$AE$314,24,FALSE)</f>
        <v>170000</v>
      </c>
      <c r="N12" s="77"/>
      <c r="O12" s="78">
        <f t="shared" si="1"/>
        <v>470000</v>
      </c>
      <c r="P12" s="78"/>
      <c r="Q12" s="81">
        <v>150000</v>
      </c>
      <c r="R12" s="81">
        <v>300000</v>
      </c>
      <c r="S12" s="81">
        <v>350000</v>
      </c>
      <c r="T12" s="81">
        <f t="shared" si="2"/>
        <v>800000</v>
      </c>
      <c r="U12" s="77"/>
      <c r="V12" s="81">
        <f>VLOOKUP($F12,Calculations!$B$6:$AE$314,8,FALSE)</f>
        <v>0</v>
      </c>
      <c r="W12" s="83">
        <f>VLOOKUP($F12,Calculations!$B$6:$AE$314,11,FALSE)</f>
        <v>0</v>
      </c>
      <c r="X12" s="83"/>
      <c r="Y12" s="83">
        <f t="shared" si="3"/>
        <v>800000</v>
      </c>
      <c r="Z12" s="83">
        <f t="shared" si="4"/>
        <v>800000</v>
      </c>
      <c r="AA12" s="83"/>
      <c r="AB12" s="84">
        <f>VLOOKUP($F12,Calculations!$B$6:$AE$314,29,FALSE)</f>
        <v>28240</v>
      </c>
      <c r="AC12" s="77"/>
      <c r="AD12" s="83">
        <f>VLOOKUP($F12,Calculations!$B$6:$AE$314,7,FALSE)</f>
        <v>0</v>
      </c>
      <c r="AE12" s="83">
        <f>VLOOKUP($F12,Calculations!$B$6:$AE$314,10,FALSE)</f>
        <v>0</v>
      </c>
      <c r="AG12" s="4"/>
      <c r="AH12" s="4"/>
    </row>
    <row r="13" spans="1:34" x14ac:dyDescent="0.25">
      <c r="A13" s="79" t="s">
        <v>178</v>
      </c>
      <c r="B13" s="79" t="s">
        <v>354</v>
      </c>
      <c r="C13" s="76"/>
      <c r="D13" s="76" t="s">
        <v>360</v>
      </c>
      <c r="E13" s="76" t="s">
        <v>360</v>
      </c>
      <c r="F13" s="77" t="s">
        <v>223</v>
      </c>
      <c r="G13" s="77"/>
      <c r="H13" s="77" t="s">
        <v>351</v>
      </c>
      <c r="I13" s="77"/>
      <c r="J13" s="81">
        <f>VLOOKUP($F13,Calculations!$B$6:$AE$314,5,FALSE)</f>
        <v>258621</v>
      </c>
      <c r="K13" s="82" t="s">
        <v>269</v>
      </c>
      <c r="L13" s="82">
        <f t="shared" si="0"/>
        <v>258621</v>
      </c>
      <c r="M13" s="81">
        <f>VLOOKUP($F13,Calculations!$B$6:$AE$314,24,FALSE)</f>
        <v>122575</v>
      </c>
      <c r="N13" s="86">
        <v>132580</v>
      </c>
      <c r="O13" s="78">
        <f t="shared" si="1"/>
        <v>513776</v>
      </c>
      <c r="P13" s="78"/>
      <c r="Q13" s="81">
        <v>140000</v>
      </c>
      <c r="R13" s="81">
        <v>66000</v>
      </c>
      <c r="S13" s="81">
        <v>150000</v>
      </c>
      <c r="T13" s="81">
        <f t="shared" si="2"/>
        <v>356000</v>
      </c>
      <c r="U13" s="77"/>
      <c r="V13" s="81">
        <f>VLOOKUP($F13,Calculations!$B$6:$AE$314,8,FALSE)</f>
        <v>0</v>
      </c>
      <c r="W13" s="83">
        <f>VLOOKUP($F13,Calculations!$B$6:$AE$314,11,FALSE)</f>
        <v>0</v>
      </c>
      <c r="X13" s="83"/>
      <c r="Y13" s="83">
        <f t="shared" si="3"/>
        <v>356000</v>
      </c>
      <c r="Z13" s="83">
        <f t="shared" si="4"/>
        <v>356000</v>
      </c>
      <c r="AA13" s="83"/>
      <c r="AB13" s="84">
        <f>VLOOKUP($F13,Calculations!$B$6:$AE$314,29,FALSE)</f>
        <v>34243</v>
      </c>
      <c r="AC13" s="77"/>
      <c r="AD13" s="83">
        <f>VLOOKUP($F13,Calculations!$B$6:$AE$314,7,FALSE)</f>
        <v>0</v>
      </c>
      <c r="AE13" s="83">
        <f>VLOOKUP($F13,Calculations!$B$6:$AE$314,10,FALSE)</f>
        <v>0</v>
      </c>
      <c r="AG13" s="4"/>
      <c r="AH13" s="4"/>
    </row>
    <row r="14" spans="1:34" x14ac:dyDescent="0.25">
      <c r="A14" s="79" t="s">
        <v>328</v>
      </c>
      <c r="B14" s="79" t="s">
        <v>354</v>
      </c>
      <c r="C14" s="76"/>
      <c r="D14" s="76" t="s">
        <v>360</v>
      </c>
      <c r="E14" s="76" t="s">
        <v>360</v>
      </c>
      <c r="F14" s="77" t="s">
        <v>306</v>
      </c>
      <c r="G14" s="77" t="s">
        <v>307</v>
      </c>
      <c r="H14" s="77" t="s">
        <v>351</v>
      </c>
      <c r="I14" s="77"/>
      <c r="J14" s="81">
        <f>VLOOKUP($F14,Calculations!$B$6:$AE$314,5,FALSE)</f>
        <v>230000</v>
      </c>
      <c r="K14" s="82" t="s">
        <v>269</v>
      </c>
      <c r="L14" s="82">
        <f t="shared" si="0"/>
        <v>230000</v>
      </c>
      <c r="M14" s="81">
        <f>VLOOKUP($F14,Calculations!$B$6:$AE$314,24,FALSE)</f>
        <v>241130</v>
      </c>
      <c r="N14" s="86">
        <v>265160</v>
      </c>
      <c r="O14" s="78">
        <f t="shared" si="1"/>
        <v>736290</v>
      </c>
      <c r="P14" s="78"/>
      <c r="Q14" s="81">
        <v>140000</v>
      </c>
      <c r="R14" s="81">
        <v>150000</v>
      </c>
      <c r="S14" s="81">
        <v>200000</v>
      </c>
      <c r="T14" s="81">
        <f t="shared" si="2"/>
        <v>490000</v>
      </c>
      <c r="U14" s="77"/>
      <c r="V14" s="81">
        <f>VLOOKUP($F14,Calculations!$B$6:$AE$314,8,FALSE)</f>
        <v>0</v>
      </c>
      <c r="W14" s="83">
        <f>VLOOKUP($F14,Calculations!$B$6:$AE$314,11,FALSE)</f>
        <v>0</v>
      </c>
      <c r="X14" s="83"/>
      <c r="Y14" s="83">
        <f t="shared" si="3"/>
        <v>490000</v>
      </c>
      <c r="Z14" s="83">
        <f t="shared" si="4"/>
        <v>490000</v>
      </c>
      <c r="AA14" s="83"/>
      <c r="AB14" s="84">
        <f>VLOOKUP($F14,Calculations!$B$6:$AE$314,29,FALSE)</f>
        <v>35324</v>
      </c>
      <c r="AC14" s="77"/>
      <c r="AD14" s="83">
        <f>VLOOKUP($F14,Calculations!$B$6:$AE$314,7,FALSE)</f>
        <v>0</v>
      </c>
      <c r="AE14" s="83">
        <f>VLOOKUP($F14,Calculations!$B$6:$AE$314,10,FALSE)</f>
        <v>0</v>
      </c>
      <c r="AG14" s="4"/>
      <c r="AH14" s="4"/>
    </row>
    <row r="15" spans="1:34" x14ac:dyDescent="0.25">
      <c r="A15" s="79" t="s">
        <v>76</v>
      </c>
      <c r="B15" s="79" t="s">
        <v>354</v>
      </c>
      <c r="C15" s="76"/>
      <c r="D15" s="76" t="s">
        <v>360</v>
      </c>
      <c r="E15" s="76" t="s">
        <v>360</v>
      </c>
      <c r="F15" s="77" t="s">
        <v>5</v>
      </c>
      <c r="G15" s="77" t="s">
        <v>8</v>
      </c>
      <c r="H15" s="77" t="s">
        <v>335</v>
      </c>
      <c r="I15" s="77"/>
      <c r="J15" s="81">
        <f>VLOOKUP($F15,Calculations!$B$6:$AE$314,5,FALSE)</f>
        <v>206000</v>
      </c>
      <c r="K15" s="82" t="s">
        <v>269</v>
      </c>
      <c r="L15" s="82">
        <f t="shared" si="0"/>
        <v>206000</v>
      </c>
      <c r="M15" s="81">
        <f>VLOOKUP($F15,Calculations!$B$6:$AE$314,24,FALSE)</f>
        <v>90000</v>
      </c>
      <c r="N15" s="86"/>
      <c r="O15" s="78">
        <f t="shared" si="1"/>
        <v>296000</v>
      </c>
      <c r="P15" s="78"/>
      <c r="Q15" s="81">
        <v>140000</v>
      </c>
      <c r="R15" s="81">
        <v>50000</v>
      </c>
      <c r="S15" s="81">
        <v>150000</v>
      </c>
      <c r="T15" s="81">
        <f t="shared" si="2"/>
        <v>340000</v>
      </c>
      <c r="U15" s="77"/>
      <c r="V15" s="81">
        <f>VLOOKUP($F15,Calculations!$B$6:$AE$314,8,FALSE)</f>
        <v>0</v>
      </c>
      <c r="W15" s="83">
        <f>VLOOKUP($F15,Calculations!$B$6:$AE$314,11,FALSE)</f>
        <v>0</v>
      </c>
      <c r="X15" s="83"/>
      <c r="Y15" s="83">
        <f t="shared" si="3"/>
        <v>340000</v>
      </c>
      <c r="Z15" s="83">
        <f t="shared" si="4"/>
        <v>340000</v>
      </c>
      <c r="AA15" s="83"/>
      <c r="AB15" s="84">
        <f>VLOOKUP($F15,Calculations!$B$6:$AE$314,29,FALSE)</f>
        <v>29430</v>
      </c>
      <c r="AC15" s="77"/>
      <c r="AD15" s="83">
        <f>VLOOKUP($F15,Calculations!$B$6:$AE$314,7,FALSE)</f>
        <v>0</v>
      </c>
      <c r="AE15" s="83">
        <f>VLOOKUP($F15,Calculations!$B$6:$AE$314,10,FALSE)</f>
        <v>0</v>
      </c>
      <c r="AG15" s="4"/>
      <c r="AH15" s="4"/>
    </row>
    <row r="16" spans="1:34" x14ac:dyDescent="0.25">
      <c r="A16" s="79" t="s">
        <v>328</v>
      </c>
      <c r="B16" s="79" t="s">
        <v>354</v>
      </c>
      <c r="C16" s="76"/>
      <c r="D16" s="76" t="s">
        <v>360</v>
      </c>
      <c r="E16" s="76" t="s">
        <v>360</v>
      </c>
      <c r="F16" s="77" t="s">
        <v>331</v>
      </c>
      <c r="G16" s="77" t="s">
        <v>319</v>
      </c>
      <c r="H16" s="77" t="s">
        <v>338</v>
      </c>
      <c r="I16" s="77"/>
      <c r="J16" s="81">
        <f>VLOOKUP($F16,Calculations!$B$6:$AE$314,5,FALSE)</f>
        <v>137000</v>
      </c>
      <c r="K16" s="82" t="s">
        <v>269</v>
      </c>
      <c r="L16" s="82">
        <f t="shared" si="0"/>
        <v>137000</v>
      </c>
      <c r="M16" s="81">
        <f>VLOOKUP($F16,Calculations!$B$6:$AE$314,24,FALSE)</f>
        <v>35000</v>
      </c>
      <c r="N16" s="86"/>
      <c r="O16" s="78">
        <f t="shared" si="1"/>
        <v>172000</v>
      </c>
      <c r="P16" s="78"/>
      <c r="Q16" s="81">
        <v>90000</v>
      </c>
      <c r="R16" s="81">
        <v>15000</v>
      </c>
      <c r="S16" s="81">
        <v>75000</v>
      </c>
      <c r="T16" s="81">
        <f t="shared" si="2"/>
        <v>180000</v>
      </c>
      <c r="U16" s="77"/>
      <c r="V16" s="81">
        <f>VLOOKUP($F16,Calculations!$B$6:$AE$314,8,FALSE)</f>
        <v>0</v>
      </c>
      <c r="W16" s="83">
        <f>VLOOKUP($F16,Calculations!$B$6:$AE$314,11,FALSE)</f>
        <v>0</v>
      </c>
      <c r="X16" s="83"/>
      <c r="Y16" s="83">
        <f t="shared" si="3"/>
        <v>180000</v>
      </c>
      <c r="Z16" s="83">
        <f t="shared" si="4"/>
        <v>180000</v>
      </c>
      <c r="AA16" s="83"/>
      <c r="AB16" s="84">
        <f>VLOOKUP($F16,Calculations!$B$6:$AE$314,29,FALSE)</f>
        <v>31315</v>
      </c>
      <c r="AC16" s="77"/>
      <c r="AD16" s="83">
        <f>VLOOKUP($F16,Calculations!$B$6:$AE$314,7,FALSE)</f>
        <v>0</v>
      </c>
      <c r="AE16" s="83">
        <f>VLOOKUP($F16,Calculations!$B$6:$AE$314,10,FALSE)</f>
        <v>0</v>
      </c>
      <c r="AG16" s="4"/>
      <c r="AH16" s="4"/>
    </row>
    <row r="17" spans="1:36" x14ac:dyDescent="0.25">
      <c r="A17" s="79" t="s">
        <v>76</v>
      </c>
      <c r="B17" s="79" t="s">
        <v>354</v>
      </c>
      <c r="C17" s="76"/>
      <c r="D17" s="76" t="s">
        <v>360</v>
      </c>
      <c r="E17" s="76" t="s">
        <v>360</v>
      </c>
      <c r="F17" s="77" t="s">
        <v>42</v>
      </c>
      <c r="G17" s="77" t="s">
        <v>43</v>
      </c>
      <c r="H17" s="77" t="s">
        <v>335</v>
      </c>
      <c r="I17" s="77"/>
      <c r="J17" s="81">
        <f>VLOOKUP($F17,Calculations!$B$6:$AE$314,5,FALSE)</f>
        <v>134000</v>
      </c>
      <c r="K17" s="82" t="s">
        <v>269</v>
      </c>
      <c r="L17" s="82">
        <f t="shared" si="0"/>
        <v>134000</v>
      </c>
      <c r="M17" s="81">
        <f>VLOOKUP($F17,Calculations!$B$6:$AE$314,24,FALSE)</f>
        <v>50000</v>
      </c>
      <c r="N17" s="86"/>
      <c r="O17" s="78">
        <f t="shared" si="1"/>
        <v>184000</v>
      </c>
      <c r="P17" s="78"/>
      <c r="Q17" s="81">
        <v>115000</v>
      </c>
      <c r="R17" s="81">
        <v>50000</v>
      </c>
      <c r="S17" s="81">
        <v>75000</v>
      </c>
      <c r="T17" s="81">
        <f t="shared" si="2"/>
        <v>240000</v>
      </c>
      <c r="U17" s="77"/>
      <c r="V17" s="81">
        <f>VLOOKUP($F17,Calculations!$B$6:$AE$314,8,FALSE)</f>
        <v>0</v>
      </c>
      <c r="W17" s="83">
        <f>VLOOKUP($F17,Calculations!$B$6:$AE$314,11,FALSE)</f>
        <v>0</v>
      </c>
      <c r="X17" s="83"/>
      <c r="Y17" s="83">
        <f t="shared" si="3"/>
        <v>240000</v>
      </c>
      <c r="Z17" s="83">
        <f t="shared" si="4"/>
        <v>240000</v>
      </c>
      <c r="AA17" s="83"/>
      <c r="AB17" s="84">
        <f>VLOOKUP($F17,Calculations!$B$6:$AE$314,29,FALSE)</f>
        <v>29311</v>
      </c>
      <c r="AC17" s="77"/>
      <c r="AD17" s="83">
        <f>VLOOKUP($F17,Calculations!$B$6:$AE$314,7,FALSE)</f>
        <v>0</v>
      </c>
      <c r="AE17" s="83">
        <f>VLOOKUP($F17,Calculations!$B$6:$AE$314,10,FALSE)</f>
        <v>0</v>
      </c>
      <c r="AG17" s="4"/>
      <c r="AH17" s="4"/>
    </row>
    <row r="18" spans="1:36" s="6" customFormat="1" x14ac:dyDescent="0.25">
      <c r="A18" s="79" t="s">
        <v>250</v>
      </c>
      <c r="B18" s="79"/>
      <c r="C18" s="76"/>
      <c r="D18" s="76"/>
      <c r="E18" s="76"/>
      <c r="F18" s="79"/>
      <c r="G18" s="79"/>
      <c r="H18" s="79"/>
      <c r="I18" s="79"/>
      <c r="J18" s="78">
        <f>SUM(J6:J17)</f>
        <v>3600966</v>
      </c>
      <c r="K18" s="80"/>
      <c r="L18" s="80"/>
      <c r="M18" s="78">
        <f>SUM(M6:M17)</f>
        <v>3802760</v>
      </c>
      <c r="N18" s="87">
        <f>SUM(N6:N17)</f>
        <v>2358030</v>
      </c>
      <c r="O18" s="78">
        <f>SUM(O6:O17)</f>
        <v>9761756</v>
      </c>
      <c r="P18" s="78"/>
      <c r="Q18" s="78">
        <f>SUM(Q6:Q17)</f>
        <v>2100000</v>
      </c>
      <c r="R18" s="78">
        <f>SUM(R6:R17)</f>
        <v>2431000</v>
      </c>
      <c r="S18" s="78">
        <f>SUM(S6:S17)</f>
        <v>3100000</v>
      </c>
      <c r="T18" s="78">
        <f>SUM(T6:T17)</f>
        <v>7631000</v>
      </c>
      <c r="U18" s="78"/>
      <c r="V18" s="78">
        <f>SUM(V6:V17)</f>
        <v>0</v>
      </c>
      <c r="W18" s="78">
        <f>SUM(W6:W17)</f>
        <v>0</v>
      </c>
      <c r="X18" s="78"/>
      <c r="Y18" s="78">
        <f>SUM(Y6:Y17)</f>
        <v>7631000</v>
      </c>
      <c r="Z18" s="78">
        <f>SUM(Z6:Z17)</f>
        <v>7631000</v>
      </c>
      <c r="AA18" s="78"/>
      <c r="AB18" s="78"/>
      <c r="AC18" s="78"/>
      <c r="AD18" s="78">
        <f>SUM(AD6:AD17)</f>
        <v>0</v>
      </c>
      <c r="AE18" s="78">
        <f>SUM(AE6:AE17)</f>
        <v>0</v>
      </c>
      <c r="AG18" s="3"/>
      <c r="AH18" s="4"/>
      <c r="AI18" s="3"/>
      <c r="AJ18" s="3"/>
    </row>
    <row r="19" spans="1:36" x14ac:dyDescent="0.25">
      <c r="A19" s="75"/>
      <c r="B19" s="75"/>
      <c r="C19" s="75"/>
      <c r="D19" s="75"/>
      <c r="E19" s="76"/>
      <c r="F19" s="77"/>
      <c r="G19" s="77"/>
      <c r="H19" s="77"/>
      <c r="I19" s="77"/>
      <c r="J19" s="81"/>
      <c r="K19" s="82"/>
      <c r="L19" s="82"/>
      <c r="M19" s="81"/>
      <c r="N19" s="86"/>
      <c r="O19" s="79"/>
      <c r="P19" s="79"/>
      <c r="Q19" s="77"/>
      <c r="R19" s="77"/>
      <c r="S19" s="77"/>
      <c r="T19" s="77"/>
      <c r="U19" s="77"/>
      <c r="V19" s="81"/>
      <c r="W19" s="77"/>
      <c r="X19" s="77"/>
      <c r="Y19" s="77"/>
      <c r="Z19" s="77"/>
      <c r="AA19" s="77"/>
      <c r="AB19" s="77"/>
      <c r="AC19" s="77"/>
      <c r="AD19" s="77"/>
      <c r="AE19" s="77"/>
      <c r="AH19" s="4"/>
    </row>
    <row r="20" spans="1:36" x14ac:dyDescent="0.25">
      <c r="A20" s="79" t="s">
        <v>295</v>
      </c>
      <c r="B20" s="79" t="s">
        <v>127</v>
      </c>
      <c r="C20" s="76"/>
      <c r="D20" s="76"/>
      <c r="E20" s="76" t="s">
        <v>360</v>
      </c>
      <c r="F20" s="77" t="s">
        <v>134</v>
      </c>
      <c r="G20" s="77" t="s">
        <v>131</v>
      </c>
      <c r="H20" s="77" t="s">
        <v>351</v>
      </c>
      <c r="I20" s="77"/>
      <c r="J20" s="81">
        <f>VLOOKUP($F20,Calculations!$B$6:$AE$314,5,FALSE)</f>
        <v>351325</v>
      </c>
      <c r="K20" s="82" t="s">
        <v>269</v>
      </c>
      <c r="L20" s="82">
        <f t="shared" ref="L20:L63" si="5">J20</f>
        <v>351325</v>
      </c>
      <c r="M20" s="81">
        <f>VLOOKUP($F20,Calculations!$B$6:$AE$314,24,FALSE)</f>
        <v>505000</v>
      </c>
      <c r="N20" s="86"/>
      <c r="O20" s="78">
        <f t="shared" ref="O20:O56" si="6">+N20+M20+J20</f>
        <v>856325</v>
      </c>
      <c r="P20" s="78"/>
      <c r="Q20" s="81">
        <v>130000</v>
      </c>
      <c r="R20" s="81">
        <v>66000</v>
      </c>
      <c r="S20" s="81">
        <v>25000</v>
      </c>
      <c r="T20" s="81">
        <f t="shared" ref="T20:T56" si="7">+S20+R20+Q20</f>
        <v>221000</v>
      </c>
      <c r="U20" s="77"/>
      <c r="V20" s="81">
        <f>VLOOKUP($F20,Calculations!$B$6:$AE$314,8,FALSE)</f>
        <v>486450</v>
      </c>
      <c r="W20" s="83">
        <f>VLOOKUP($F20,Calculations!$B$6:$AE$314,11,FALSE)</f>
        <v>526987.5</v>
      </c>
      <c r="X20" s="83"/>
      <c r="Y20" s="83">
        <f t="shared" ref="Y20:Y51" si="8">T20+V20</f>
        <v>707450</v>
      </c>
      <c r="Z20" s="83">
        <f t="shared" ref="Z20:Z51" si="9">T20+W20</f>
        <v>747987.5</v>
      </c>
      <c r="AA20" s="83"/>
      <c r="AB20" s="84">
        <f>VLOOKUP($F20,Calculations!$B$6:$AE$314,29,FALSE)</f>
        <v>32933</v>
      </c>
      <c r="AC20" s="77"/>
      <c r="AD20" s="83">
        <f>VLOOKUP($F20,Calculations!$B$6:$AE$314,7,FALSE)</f>
        <v>0</v>
      </c>
      <c r="AE20" s="83">
        <f>VLOOKUP($F20,Calculations!$B$6:$AE$314,10,FALSE)</f>
        <v>0</v>
      </c>
      <c r="AH20" s="4"/>
    </row>
    <row r="21" spans="1:36" x14ac:dyDescent="0.25">
      <c r="A21" s="79" t="s">
        <v>76</v>
      </c>
      <c r="B21" s="79" t="s">
        <v>354</v>
      </c>
      <c r="C21" s="76"/>
      <c r="D21" s="76" t="s">
        <v>381</v>
      </c>
      <c r="E21" s="76" t="s">
        <v>360</v>
      </c>
      <c r="F21" s="77" t="s">
        <v>44</v>
      </c>
      <c r="G21" s="77" t="s">
        <v>45</v>
      </c>
      <c r="H21" s="77" t="s">
        <v>333</v>
      </c>
      <c r="I21" s="77"/>
      <c r="J21" s="81">
        <f>VLOOKUP($F21,Calculations!$B$6:$AE$314,5,FALSE)</f>
        <v>350000</v>
      </c>
      <c r="K21" s="82" t="s">
        <v>269</v>
      </c>
      <c r="L21" s="82">
        <f t="shared" si="5"/>
        <v>350000</v>
      </c>
      <c r="M21" s="81">
        <f>VLOOKUP($F21,Calculations!$B$6:$AE$314,24,FALSE)</f>
        <v>350000</v>
      </c>
      <c r="N21" s="86"/>
      <c r="O21" s="78">
        <f t="shared" si="6"/>
        <v>700000</v>
      </c>
      <c r="P21" s="78"/>
      <c r="Q21" s="81">
        <v>350000</v>
      </c>
      <c r="R21" s="81">
        <v>175000</v>
      </c>
      <c r="S21" s="81">
        <v>275000</v>
      </c>
      <c r="T21" s="81">
        <f t="shared" si="7"/>
        <v>800000</v>
      </c>
      <c r="U21" s="77"/>
      <c r="V21" s="81">
        <f>VLOOKUP($F21,Calculations!$B$6:$AE$314,8,FALSE)</f>
        <v>0</v>
      </c>
      <c r="W21" s="83">
        <f>VLOOKUP($F21,Calculations!$B$6:$AE$314,11,FALSE)</f>
        <v>0</v>
      </c>
      <c r="X21" s="83"/>
      <c r="Y21" s="83">
        <f t="shared" si="8"/>
        <v>800000</v>
      </c>
      <c r="Z21" s="83">
        <f t="shared" si="9"/>
        <v>800000</v>
      </c>
      <c r="AA21" s="83"/>
      <c r="AB21" s="84">
        <f>VLOOKUP($F21,Calculations!$B$6:$AE$314,29,FALSE)</f>
        <v>27211</v>
      </c>
      <c r="AC21" s="77"/>
      <c r="AD21" s="83">
        <f>VLOOKUP($F21,Calculations!$B$6:$AE$314,7,FALSE)</f>
        <v>0</v>
      </c>
      <c r="AE21" s="83">
        <f>VLOOKUP($F21,Calculations!$B$6:$AE$314,10,FALSE)</f>
        <v>0</v>
      </c>
      <c r="AH21" s="4"/>
    </row>
    <row r="22" spans="1:36" x14ac:dyDescent="0.25">
      <c r="A22" s="79" t="s">
        <v>178</v>
      </c>
      <c r="B22" s="79" t="s">
        <v>127</v>
      </c>
      <c r="C22" s="76" t="s">
        <v>360</v>
      </c>
      <c r="D22" s="76"/>
      <c r="E22" s="76" t="s">
        <v>360</v>
      </c>
      <c r="F22" s="85" t="s">
        <v>172</v>
      </c>
      <c r="G22" s="77"/>
      <c r="H22" s="77" t="s">
        <v>351</v>
      </c>
      <c r="I22" s="77"/>
      <c r="J22" s="81">
        <f>VLOOKUP($F22,Calculations!$B$6:$AE$314,5,FALSE)</f>
        <v>285714</v>
      </c>
      <c r="K22" s="82" t="s">
        <v>269</v>
      </c>
      <c r="L22" s="82">
        <f t="shared" si="5"/>
        <v>285714</v>
      </c>
      <c r="M22" s="81">
        <f>VLOOKUP($F22,Calculations!$B$6:$AE$314,24,FALSE)</f>
        <v>422000</v>
      </c>
      <c r="N22" s="86"/>
      <c r="O22" s="78">
        <f t="shared" si="6"/>
        <v>707714</v>
      </c>
      <c r="P22" s="78"/>
      <c r="Q22" s="81">
        <v>130000</v>
      </c>
      <c r="R22" s="81">
        <v>66000</v>
      </c>
      <c r="S22" s="81">
        <v>25000</v>
      </c>
      <c r="T22" s="81">
        <f t="shared" si="7"/>
        <v>221000</v>
      </c>
      <c r="U22" s="77"/>
      <c r="V22" s="81">
        <f>VLOOKUP($F22,Calculations!$B$6:$AE$314,8,FALSE)</f>
        <v>461538</v>
      </c>
      <c r="W22" s="83">
        <f>VLOOKUP($F22,Calculations!$B$6:$AE$314,11,FALSE)</f>
        <v>428571</v>
      </c>
      <c r="X22" s="83"/>
      <c r="Y22" s="83">
        <f t="shared" si="8"/>
        <v>682538</v>
      </c>
      <c r="Z22" s="83">
        <f t="shared" si="9"/>
        <v>649571</v>
      </c>
      <c r="AA22" s="83"/>
      <c r="AB22" s="84">
        <f>VLOOKUP($F22,Calculations!$B$6:$AE$314,29,FALSE)</f>
        <v>31990</v>
      </c>
      <c r="AC22" s="77"/>
      <c r="AD22" s="83">
        <f>VLOOKUP($F22,Calculations!$B$6:$AE$314,7,FALSE)</f>
        <v>0</v>
      </c>
      <c r="AE22" s="83">
        <f>VLOOKUP($F22,Calculations!$B$6:$AE$314,10,FALSE)</f>
        <v>0</v>
      </c>
      <c r="AH22" s="4"/>
    </row>
    <row r="23" spans="1:36" x14ac:dyDescent="0.25">
      <c r="A23" s="79" t="s">
        <v>201</v>
      </c>
      <c r="B23" s="79" t="s">
        <v>354</v>
      </c>
      <c r="C23" s="76"/>
      <c r="D23" s="76"/>
      <c r="E23" s="76" t="s">
        <v>360</v>
      </c>
      <c r="F23" s="77" t="s">
        <v>193</v>
      </c>
      <c r="G23" s="77"/>
      <c r="H23" s="77"/>
      <c r="I23" s="77"/>
      <c r="J23" s="81">
        <f>VLOOKUP($F23,Calculations!$B$6:$AE$314,5,FALSE)</f>
        <v>275000</v>
      </c>
      <c r="K23" s="82" t="s">
        <v>269</v>
      </c>
      <c r="L23" s="82">
        <f t="shared" si="5"/>
        <v>275000</v>
      </c>
      <c r="M23" s="81">
        <f>VLOOKUP($F23,Calculations!$B$6:$AE$314,24,FALSE)</f>
        <v>340250</v>
      </c>
      <c r="N23" s="86">
        <v>445090</v>
      </c>
      <c r="O23" s="78">
        <f t="shared" si="6"/>
        <v>1060340</v>
      </c>
      <c r="P23" s="78"/>
      <c r="Q23" s="81">
        <v>150000</v>
      </c>
      <c r="R23" s="81"/>
      <c r="S23" s="81"/>
      <c r="T23" s="81">
        <f t="shared" si="7"/>
        <v>150000</v>
      </c>
      <c r="U23" s="77"/>
      <c r="V23" s="81">
        <f>VLOOKUP($F23,Calculations!$B$6:$AE$314,8,FALSE)</f>
        <v>444230.76923076919</v>
      </c>
      <c r="W23" s="83">
        <f>VLOOKUP($F23,Calculations!$B$6:$AE$314,11,FALSE)</f>
        <v>412500</v>
      </c>
      <c r="X23" s="83"/>
      <c r="Y23" s="83">
        <f t="shared" si="8"/>
        <v>594230.76923076925</v>
      </c>
      <c r="Z23" s="83">
        <f t="shared" si="9"/>
        <v>562500</v>
      </c>
      <c r="AA23" s="83"/>
      <c r="AB23" s="84">
        <f>VLOOKUP($F23,Calculations!$B$6:$AE$314,29,FALSE)</f>
        <v>32203</v>
      </c>
      <c r="AC23" s="77"/>
      <c r="AD23" s="83">
        <f>VLOOKUP($F23,Calculations!$B$6:$AE$314,7,FALSE)</f>
        <v>0</v>
      </c>
      <c r="AE23" s="83">
        <f>VLOOKUP($F23,Calculations!$B$6:$AE$314,10,FALSE)</f>
        <v>0</v>
      </c>
      <c r="AH23" s="4"/>
    </row>
    <row r="24" spans="1:36" x14ac:dyDescent="0.25">
      <c r="A24" s="79" t="s">
        <v>76</v>
      </c>
      <c r="B24" s="79" t="s">
        <v>354</v>
      </c>
      <c r="C24" s="76"/>
      <c r="D24" s="76"/>
      <c r="E24" s="76" t="s">
        <v>360</v>
      </c>
      <c r="F24" s="77" t="s">
        <v>22</v>
      </c>
      <c r="G24" s="77" t="s">
        <v>23</v>
      </c>
      <c r="H24" s="77" t="s">
        <v>340</v>
      </c>
      <c r="I24" s="77"/>
      <c r="J24" s="81">
        <f>VLOOKUP($F24,Calculations!$B$6:$AE$314,5,FALSE)</f>
        <v>245000</v>
      </c>
      <c r="K24" s="82" t="s">
        <v>269</v>
      </c>
      <c r="L24" s="82">
        <f t="shared" si="5"/>
        <v>245000</v>
      </c>
      <c r="M24" s="81">
        <f>VLOOKUP($F24,Calculations!$B$6:$AE$314,24,FALSE)</f>
        <v>100000</v>
      </c>
      <c r="N24" s="86"/>
      <c r="O24" s="78">
        <f t="shared" si="6"/>
        <v>345000</v>
      </c>
      <c r="P24" s="78"/>
      <c r="Q24" s="81">
        <v>145000</v>
      </c>
      <c r="R24" s="81">
        <v>33000</v>
      </c>
      <c r="S24" s="81">
        <v>20000</v>
      </c>
      <c r="T24" s="81">
        <f t="shared" si="7"/>
        <v>198000</v>
      </c>
      <c r="U24" s="77"/>
      <c r="V24" s="81">
        <f>VLOOKUP($F24,Calculations!$B$6:$AE$314,8,FALSE)</f>
        <v>282692.30769230769</v>
      </c>
      <c r="W24" s="83">
        <f>VLOOKUP($F24,Calculations!$B$6:$AE$314,11,FALSE)</f>
        <v>367500</v>
      </c>
      <c r="X24" s="83"/>
      <c r="Y24" s="83">
        <f t="shared" si="8"/>
        <v>480692.30769230769</v>
      </c>
      <c r="Z24" s="83">
        <f t="shared" si="9"/>
        <v>565500</v>
      </c>
      <c r="AA24" s="83"/>
      <c r="AB24" s="84">
        <f>VLOOKUP($F24,Calculations!$B$6:$AE$314,29,FALSE)</f>
        <v>33668</v>
      </c>
      <c r="AC24" s="77"/>
      <c r="AD24" s="83">
        <f>VLOOKUP($F24,Calculations!$B$6:$AE$314,7,FALSE)</f>
        <v>0</v>
      </c>
      <c r="AE24" s="83">
        <f>VLOOKUP($F24,Calculations!$B$6:$AE$314,10,FALSE)</f>
        <v>0</v>
      </c>
      <c r="AH24" s="4"/>
    </row>
    <row r="25" spans="1:36" x14ac:dyDescent="0.25">
      <c r="A25" s="79" t="s">
        <v>207</v>
      </c>
      <c r="B25" s="79" t="s">
        <v>354</v>
      </c>
      <c r="C25" s="76"/>
      <c r="D25" s="76"/>
      <c r="E25" s="76" t="s">
        <v>360</v>
      </c>
      <c r="F25" s="77" t="s">
        <v>204</v>
      </c>
      <c r="G25" s="77"/>
      <c r="H25" s="77"/>
      <c r="I25" s="77"/>
      <c r="J25" s="81">
        <f>VLOOKUP($F25,Calculations!$B$6:$AE$314,5,FALSE)</f>
        <v>225000</v>
      </c>
      <c r="K25" s="82" t="s">
        <v>269</v>
      </c>
      <c r="L25" s="82">
        <f t="shared" si="5"/>
        <v>225000</v>
      </c>
      <c r="M25" s="81">
        <f>VLOOKUP($F25,Calculations!$B$6:$AE$314,24,FALSE)</f>
        <v>122575</v>
      </c>
      <c r="N25" s="86">
        <v>132580</v>
      </c>
      <c r="O25" s="78">
        <f t="shared" si="6"/>
        <v>480155</v>
      </c>
      <c r="P25" s="78"/>
      <c r="Q25" s="81">
        <v>140000</v>
      </c>
      <c r="R25" s="81"/>
      <c r="S25" s="81"/>
      <c r="T25" s="81">
        <f t="shared" si="7"/>
        <v>140000</v>
      </c>
      <c r="U25" s="77"/>
      <c r="V25" s="81">
        <f>VLOOKUP($F25,Calculations!$B$6:$AE$314,8,FALSE)</f>
        <v>441346.15384615387</v>
      </c>
      <c r="W25" s="83">
        <f>VLOOKUP($F25,Calculations!$B$6:$AE$314,11,FALSE)</f>
        <v>337500</v>
      </c>
      <c r="X25" s="83"/>
      <c r="Y25" s="83">
        <f t="shared" si="8"/>
        <v>581346.15384615387</v>
      </c>
      <c r="Z25" s="83">
        <f t="shared" si="9"/>
        <v>477500</v>
      </c>
      <c r="AA25" s="83"/>
      <c r="AB25" s="84">
        <f>VLOOKUP($F25,Calculations!$B$6:$AE$314,29,FALSE)</f>
        <v>30895</v>
      </c>
      <c r="AC25" s="77"/>
      <c r="AD25" s="83">
        <f>VLOOKUP($F25,Calculations!$B$6:$AE$314,7,FALSE)</f>
        <v>0</v>
      </c>
      <c r="AE25" s="83">
        <f>VLOOKUP($F25,Calculations!$B$6:$AE$314,10,FALSE)</f>
        <v>0</v>
      </c>
      <c r="AH25" s="4"/>
    </row>
    <row r="26" spans="1:36" x14ac:dyDescent="0.25">
      <c r="A26" s="79" t="s">
        <v>76</v>
      </c>
      <c r="B26" s="79" t="s">
        <v>354</v>
      </c>
      <c r="C26" s="76"/>
      <c r="D26" s="76"/>
      <c r="E26" s="76" t="s">
        <v>360</v>
      </c>
      <c r="F26" s="77" t="s">
        <v>6</v>
      </c>
      <c r="G26" s="77" t="s">
        <v>9</v>
      </c>
      <c r="H26" s="77" t="s">
        <v>335</v>
      </c>
      <c r="I26" s="77"/>
      <c r="J26" s="81">
        <f>VLOOKUP($F26,Calculations!$B$6:$AE$314,5,FALSE)</f>
        <v>222000</v>
      </c>
      <c r="K26" s="82" t="s">
        <v>269</v>
      </c>
      <c r="L26" s="82">
        <f t="shared" si="5"/>
        <v>222000</v>
      </c>
      <c r="M26" s="81">
        <f>VLOOKUP($F26,Calculations!$B$6:$AE$314,24,FALSE)</f>
        <v>75000</v>
      </c>
      <c r="N26" s="86"/>
      <c r="O26" s="78">
        <f t="shared" si="6"/>
        <v>297000</v>
      </c>
      <c r="P26" s="78"/>
      <c r="Q26" s="81">
        <v>120000</v>
      </c>
      <c r="R26" s="81">
        <v>25000</v>
      </c>
      <c r="S26" s="81">
        <v>12500</v>
      </c>
      <c r="T26" s="81">
        <f t="shared" si="7"/>
        <v>157500</v>
      </c>
      <c r="U26" s="77"/>
      <c r="V26" s="81">
        <f>VLOOKUP($F26,Calculations!$B$6:$AE$314,8,FALSE)</f>
        <v>717230.76923076925</v>
      </c>
      <c r="W26" s="83">
        <f>VLOOKUP($F26,Calculations!$B$6:$AE$314,11,FALSE)</f>
        <v>333000</v>
      </c>
      <c r="X26" s="83"/>
      <c r="Y26" s="83">
        <f t="shared" si="8"/>
        <v>874730.76923076925</v>
      </c>
      <c r="Z26" s="83">
        <f t="shared" si="9"/>
        <v>490500</v>
      </c>
      <c r="AA26" s="83"/>
      <c r="AB26" s="84">
        <f>VLOOKUP($F26,Calculations!$B$6:$AE$314,29,FALSE)</f>
        <v>26931</v>
      </c>
      <c r="AC26" s="77"/>
      <c r="AD26" s="83">
        <f>VLOOKUP($F26,Calculations!$B$6:$AE$314,7,FALSE)</f>
        <v>0</v>
      </c>
      <c r="AE26" s="83">
        <f>VLOOKUP($F26,Calculations!$B$6:$AE$314,10,FALSE)</f>
        <v>0</v>
      </c>
      <c r="AH26" s="4"/>
    </row>
    <row r="27" spans="1:36" x14ac:dyDescent="0.25">
      <c r="A27" s="79" t="s">
        <v>355</v>
      </c>
      <c r="B27" s="79" t="s">
        <v>354</v>
      </c>
      <c r="C27" s="76"/>
      <c r="D27" s="76"/>
      <c r="E27" s="76" t="s">
        <v>360</v>
      </c>
      <c r="F27" s="77" t="s">
        <v>161</v>
      </c>
      <c r="G27" s="77"/>
      <c r="H27" s="77"/>
      <c r="I27" s="77"/>
      <c r="J27" s="81">
        <f>VLOOKUP($F27,Calculations!$B$6:$AE$314,5,FALSE)</f>
        <v>213000</v>
      </c>
      <c r="K27" s="82" t="s">
        <v>269</v>
      </c>
      <c r="L27" s="82">
        <f t="shared" si="5"/>
        <v>213000</v>
      </c>
      <c r="M27" s="81">
        <f>VLOOKUP($F27,Calculations!$B$6:$AE$314,24,FALSE)</f>
        <v>105050</v>
      </c>
      <c r="N27" s="86">
        <v>160990</v>
      </c>
      <c r="O27" s="78">
        <f t="shared" si="6"/>
        <v>479040</v>
      </c>
      <c r="P27" s="78"/>
      <c r="Q27" s="81">
        <v>140000</v>
      </c>
      <c r="R27" s="81"/>
      <c r="S27" s="81"/>
      <c r="T27" s="81">
        <f t="shared" si="7"/>
        <v>140000</v>
      </c>
      <c r="U27" s="77"/>
      <c r="V27" s="81">
        <f>VLOOKUP($F27,Calculations!$B$6:$AE$314,8,FALSE)</f>
        <v>73730.76923076922</v>
      </c>
      <c r="W27" s="83">
        <f>VLOOKUP($F27,Calculations!$B$6:$AE$314,11,FALSE)</f>
        <v>307211.53846153844</v>
      </c>
      <c r="X27" s="83"/>
      <c r="Y27" s="83">
        <f t="shared" si="8"/>
        <v>213730.76923076922</v>
      </c>
      <c r="Z27" s="83">
        <f t="shared" si="9"/>
        <v>447211.53846153844</v>
      </c>
      <c r="AA27" s="83"/>
      <c r="AB27" s="84">
        <f>VLOOKUP($F27,Calculations!$B$6:$AE$314,29,FALSE)</f>
        <v>36326</v>
      </c>
      <c r="AC27" s="77"/>
      <c r="AD27" s="83">
        <f>VLOOKUP($F27,Calculations!$B$6:$AE$314,7,FALSE)</f>
        <v>0</v>
      </c>
      <c r="AE27" s="83">
        <f>VLOOKUP($F27,Calculations!$B$6:$AE$314,10,FALSE)</f>
        <v>0</v>
      </c>
      <c r="AH27" s="4"/>
    </row>
    <row r="28" spans="1:36" x14ac:dyDescent="0.25">
      <c r="A28" s="79" t="s">
        <v>82</v>
      </c>
      <c r="B28" s="79" t="s">
        <v>154</v>
      </c>
      <c r="C28" s="76" t="s">
        <v>360</v>
      </c>
      <c r="D28" s="76"/>
      <c r="E28" s="76" t="s">
        <v>360</v>
      </c>
      <c r="F28" s="85" t="s">
        <v>155</v>
      </c>
      <c r="G28" s="77" t="s">
        <v>156</v>
      </c>
      <c r="H28" s="77" t="s">
        <v>351</v>
      </c>
      <c r="I28" s="77"/>
      <c r="J28" s="81">
        <f>VLOOKUP($F28,Calculations!$B$6:$AE$314,5,FALSE)</f>
        <v>200000</v>
      </c>
      <c r="K28" s="82" t="s">
        <v>269</v>
      </c>
      <c r="L28" s="82">
        <f t="shared" si="5"/>
        <v>200000</v>
      </c>
      <c r="M28" s="81">
        <f>VLOOKUP($F28,Calculations!$B$6:$AE$314,24,FALSE)</f>
        <v>1144365</v>
      </c>
      <c r="N28" s="86"/>
      <c r="O28" s="78">
        <f t="shared" si="6"/>
        <v>1344365</v>
      </c>
      <c r="P28" s="78"/>
      <c r="Q28" s="81">
        <v>130000</v>
      </c>
      <c r="R28" s="81">
        <v>66000</v>
      </c>
      <c r="S28" s="81">
        <v>25000</v>
      </c>
      <c r="T28" s="81">
        <f t="shared" si="7"/>
        <v>221000</v>
      </c>
      <c r="U28" s="77"/>
      <c r="V28" s="81">
        <f>VLOOKUP($F28,Calculations!$B$6:$AE$314,8,FALSE)</f>
        <v>161538.46153846153</v>
      </c>
      <c r="W28" s="83">
        <f>VLOOKUP($F28,Calculations!$B$6:$AE$314,11,FALSE)</f>
        <v>300000</v>
      </c>
      <c r="X28" s="83"/>
      <c r="Y28" s="83">
        <f t="shared" si="8"/>
        <v>382538.4615384615</v>
      </c>
      <c r="Z28" s="83">
        <f t="shared" si="9"/>
        <v>521000</v>
      </c>
      <c r="AA28" s="83"/>
      <c r="AB28" s="84">
        <f>VLOOKUP($F28,Calculations!$B$6:$AE$314,29,FALSE)</f>
        <v>34807</v>
      </c>
      <c r="AC28" s="77"/>
      <c r="AD28" s="83">
        <f>VLOOKUP($F28,Calculations!$B$6:$AE$314,7,FALSE)</f>
        <v>0</v>
      </c>
      <c r="AE28" s="83">
        <f>VLOOKUP($F28,Calculations!$B$6:$AE$314,10,FALSE)</f>
        <v>0</v>
      </c>
      <c r="AH28" s="4"/>
    </row>
    <row r="29" spans="1:36" x14ac:dyDescent="0.25">
      <c r="A29" s="79" t="s">
        <v>76</v>
      </c>
      <c r="B29" s="79" t="s">
        <v>354</v>
      </c>
      <c r="C29" s="76" t="s">
        <v>360</v>
      </c>
      <c r="D29" s="76"/>
      <c r="E29" s="76" t="s">
        <v>360</v>
      </c>
      <c r="F29" s="85" t="s">
        <v>53</v>
      </c>
      <c r="G29" s="77" t="s">
        <v>13</v>
      </c>
      <c r="H29" s="77" t="s">
        <v>335</v>
      </c>
      <c r="I29" s="77"/>
      <c r="J29" s="81">
        <f>VLOOKUP($F29,Calculations!$B$6:$AE$314,5,FALSE)</f>
        <v>200000</v>
      </c>
      <c r="K29" s="82" t="s">
        <v>269</v>
      </c>
      <c r="L29" s="82">
        <f t="shared" si="5"/>
        <v>200000</v>
      </c>
      <c r="M29" s="81">
        <f>VLOOKUP($F29,Calculations!$B$6:$AE$314,24,FALSE)</f>
        <v>0</v>
      </c>
      <c r="N29" s="86"/>
      <c r="O29" s="78">
        <f t="shared" si="6"/>
        <v>200000</v>
      </c>
      <c r="P29" s="78"/>
      <c r="Q29" s="81">
        <v>128000</v>
      </c>
      <c r="R29" s="81">
        <v>25000</v>
      </c>
      <c r="S29" s="81">
        <v>12500</v>
      </c>
      <c r="T29" s="81">
        <f t="shared" si="7"/>
        <v>165500</v>
      </c>
      <c r="U29" s="77"/>
      <c r="V29" s="81">
        <f>VLOOKUP($F29,Calculations!$B$6:$AE$314,8,FALSE)</f>
        <v>23076.923076923078</v>
      </c>
      <c r="W29" s="83">
        <f>VLOOKUP($F29,Calculations!$B$6:$AE$314,11,FALSE)</f>
        <v>242307.69230769231</v>
      </c>
      <c r="X29" s="83"/>
      <c r="Y29" s="83">
        <f t="shared" si="8"/>
        <v>188576.92307692306</v>
      </c>
      <c r="Z29" s="83">
        <f t="shared" si="9"/>
        <v>407807.69230769231</v>
      </c>
      <c r="AA29" s="83"/>
      <c r="AB29" s="84">
        <f>VLOOKUP($F29,Calculations!$B$6:$AE$314,29,FALSE)</f>
        <v>36850</v>
      </c>
      <c r="AC29" s="77"/>
      <c r="AD29" s="83">
        <f>VLOOKUP($F29,Calculations!$B$6:$AE$314,7,FALSE)</f>
        <v>0</v>
      </c>
      <c r="AE29" s="83">
        <f>VLOOKUP($F29,Calculations!$B$6:$AE$314,10,FALSE)</f>
        <v>0</v>
      </c>
      <c r="AH29" s="4"/>
    </row>
    <row r="30" spans="1:36" x14ac:dyDescent="0.25">
      <c r="A30" s="79" t="s">
        <v>295</v>
      </c>
      <c r="B30" s="79" t="s">
        <v>127</v>
      </c>
      <c r="C30" s="76"/>
      <c r="D30" s="76"/>
      <c r="E30" s="76" t="s">
        <v>360</v>
      </c>
      <c r="F30" s="77" t="s">
        <v>128</v>
      </c>
      <c r="G30" s="77" t="s">
        <v>129</v>
      </c>
      <c r="H30" s="77" t="s">
        <v>344</v>
      </c>
      <c r="I30" s="77"/>
      <c r="J30" s="81">
        <f>VLOOKUP($F30,Calculations!$B$6:$AE$314,5,FALSE)</f>
        <v>200000</v>
      </c>
      <c r="K30" s="82" t="s">
        <v>269</v>
      </c>
      <c r="L30" s="82">
        <f t="shared" si="5"/>
        <v>200000</v>
      </c>
      <c r="M30" s="81">
        <f>VLOOKUP($F30,Calculations!$B$6:$AE$314,24,FALSE)</f>
        <v>0</v>
      </c>
      <c r="N30" s="86"/>
      <c r="O30" s="78">
        <f t="shared" si="6"/>
        <v>200000</v>
      </c>
      <c r="P30" s="78"/>
      <c r="Q30" s="81">
        <v>128000</v>
      </c>
      <c r="R30" s="81">
        <v>66000</v>
      </c>
      <c r="S30" s="81">
        <v>25000</v>
      </c>
      <c r="T30" s="81">
        <f t="shared" si="7"/>
        <v>219000</v>
      </c>
      <c r="U30" s="77"/>
      <c r="V30" s="81">
        <f>VLOOKUP($F30,Calculations!$B$6:$AE$314,8,FALSE)</f>
        <v>23076.923076923078</v>
      </c>
      <c r="W30" s="83">
        <f>VLOOKUP($F30,Calculations!$B$6:$AE$314,11,FALSE)</f>
        <v>242307.69230769231</v>
      </c>
      <c r="X30" s="83"/>
      <c r="Y30" s="83">
        <f t="shared" si="8"/>
        <v>242076.92307692306</v>
      </c>
      <c r="Z30" s="83">
        <f t="shared" si="9"/>
        <v>461307.69230769231</v>
      </c>
      <c r="AA30" s="83"/>
      <c r="AB30" s="84">
        <f>VLOOKUP($F30,Calculations!$B$6:$AE$314,29,FALSE)</f>
        <v>36717</v>
      </c>
      <c r="AC30" s="77"/>
      <c r="AD30" s="83">
        <f>VLOOKUP($F30,Calculations!$B$6:$AE$314,7,FALSE)</f>
        <v>0</v>
      </c>
      <c r="AE30" s="83">
        <f>VLOOKUP($F30,Calculations!$B$6:$AE$314,10,FALSE)</f>
        <v>0</v>
      </c>
      <c r="AH30" s="4"/>
    </row>
    <row r="31" spans="1:36" x14ac:dyDescent="0.25">
      <c r="A31" s="79" t="s">
        <v>76</v>
      </c>
      <c r="B31" s="79" t="s">
        <v>354</v>
      </c>
      <c r="C31" s="76"/>
      <c r="D31" s="76"/>
      <c r="E31" s="76" t="s">
        <v>360</v>
      </c>
      <c r="F31" s="77" t="s">
        <v>68</v>
      </c>
      <c r="G31" s="77" t="s">
        <v>69</v>
      </c>
      <c r="H31" s="77" t="s">
        <v>340</v>
      </c>
      <c r="I31" s="77"/>
      <c r="J31" s="81">
        <f>VLOOKUP($F31,Calculations!$B$6:$AE$314,5,FALSE)</f>
        <v>190000</v>
      </c>
      <c r="K31" s="82" t="s">
        <v>269</v>
      </c>
      <c r="L31" s="82">
        <f t="shared" si="5"/>
        <v>190000</v>
      </c>
      <c r="M31" s="81">
        <f>VLOOKUP($F31,Calculations!$B$6:$AE$314,24,FALSE)</f>
        <v>0</v>
      </c>
      <c r="N31" s="86"/>
      <c r="O31" s="78">
        <f t="shared" si="6"/>
        <v>190000</v>
      </c>
      <c r="P31" s="78"/>
      <c r="Q31" s="81">
        <v>145000</v>
      </c>
      <c r="R31" s="81">
        <v>33000</v>
      </c>
      <c r="S31" s="81">
        <v>20000</v>
      </c>
      <c r="T31" s="81">
        <f t="shared" si="7"/>
        <v>198000</v>
      </c>
      <c r="U31" s="77"/>
      <c r="V31" s="81">
        <f>VLOOKUP($F31,Calculations!$B$6:$AE$314,8,FALSE)</f>
        <v>43846.153846153844</v>
      </c>
      <c r="W31" s="83">
        <f>VLOOKUP($F31,Calculations!$B$6:$AE$314,11,FALSE)</f>
        <v>230192.30769230769</v>
      </c>
      <c r="X31" s="83"/>
      <c r="Y31" s="83">
        <f t="shared" si="8"/>
        <v>241846.15384615384</v>
      </c>
      <c r="Z31" s="83">
        <f t="shared" si="9"/>
        <v>428192.30769230769</v>
      </c>
      <c r="AA31" s="83"/>
      <c r="AB31" s="84">
        <f>VLOOKUP($F31,Calculations!$B$6:$AE$314,29,FALSE)</f>
        <v>36551</v>
      </c>
      <c r="AC31" s="77"/>
      <c r="AD31" s="83">
        <f>VLOOKUP($F31,Calculations!$B$6:$AE$314,7,FALSE)</f>
        <v>0</v>
      </c>
      <c r="AE31" s="83">
        <f>VLOOKUP($F31,Calculations!$B$6:$AE$314,10,FALSE)</f>
        <v>0</v>
      </c>
      <c r="AH31" s="4"/>
    </row>
    <row r="32" spans="1:36" x14ac:dyDescent="0.25">
      <c r="A32" s="79" t="s">
        <v>181</v>
      </c>
      <c r="B32" s="79" t="s">
        <v>354</v>
      </c>
      <c r="C32" s="76"/>
      <c r="D32" s="76"/>
      <c r="E32" s="76" t="s">
        <v>360</v>
      </c>
      <c r="F32" s="77" t="s">
        <v>183</v>
      </c>
      <c r="G32" s="77"/>
      <c r="H32" s="77"/>
      <c r="I32" s="77"/>
      <c r="J32" s="81">
        <f>VLOOKUP($F32,Calculations!$B$6:$AE$314,5,FALSE)</f>
        <v>180000</v>
      </c>
      <c r="K32" s="82" t="s">
        <v>269</v>
      </c>
      <c r="L32" s="82">
        <f t="shared" si="5"/>
        <v>180000</v>
      </c>
      <c r="M32" s="81">
        <f>VLOOKUP($F32,Calculations!$B$6:$AE$314,24,FALSE)</f>
        <v>50000</v>
      </c>
      <c r="N32" s="86"/>
      <c r="O32" s="78">
        <f t="shared" si="6"/>
        <v>230000</v>
      </c>
      <c r="P32" s="78"/>
      <c r="Q32" s="81">
        <v>135000</v>
      </c>
      <c r="R32" s="81"/>
      <c r="S32" s="81"/>
      <c r="T32" s="81">
        <f t="shared" si="7"/>
        <v>135000</v>
      </c>
      <c r="U32" s="77"/>
      <c r="V32" s="81">
        <f>VLOOKUP($F32,Calculations!$B$6:$AE$314,8,FALSE)</f>
        <v>436153.84615384613</v>
      </c>
      <c r="W32" s="83">
        <f>VLOOKUP($F32,Calculations!$B$6:$AE$314,11,FALSE)</f>
        <v>270000</v>
      </c>
      <c r="X32" s="83"/>
      <c r="Y32" s="83">
        <f t="shared" si="8"/>
        <v>571153.84615384613</v>
      </c>
      <c r="Z32" s="83">
        <f t="shared" si="9"/>
        <v>405000</v>
      </c>
      <c r="AA32" s="83"/>
      <c r="AB32" s="84">
        <f>VLOOKUP($F32,Calculations!$B$6:$AE$314,29,FALSE)</f>
        <v>29453</v>
      </c>
      <c r="AC32" s="77"/>
      <c r="AD32" s="83">
        <f>VLOOKUP($F32,Calculations!$B$6:$AE$314,7,FALSE)</f>
        <v>0</v>
      </c>
      <c r="AE32" s="83">
        <f>VLOOKUP($F32,Calculations!$B$6:$AE$314,10,FALSE)</f>
        <v>0</v>
      </c>
      <c r="AH32" s="4"/>
    </row>
    <row r="33" spans="1:34" x14ac:dyDescent="0.25">
      <c r="A33" s="79" t="s">
        <v>76</v>
      </c>
      <c r="B33" s="79" t="s">
        <v>354</v>
      </c>
      <c r="C33" s="76"/>
      <c r="D33" s="76"/>
      <c r="E33" s="76" t="s">
        <v>360</v>
      </c>
      <c r="F33" s="77" t="s">
        <v>12</v>
      </c>
      <c r="G33" s="77" t="s">
        <v>13</v>
      </c>
      <c r="H33" s="77" t="s">
        <v>335</v>
      </c>
      <c r="I33" s="77"/>
      <c r="J33" s="81">
        <f>VLOOKUP($F33,Calculations!$B$6:$AE$314,5,FALSE)</f>
        <v>180000</v>
      </c>
      <c r="K33" s="82" t="s">
        <v>269</v>
      </c>
      <c r="L33" s="82">
        <f t="shared" si="5"/>
        <v>180000</v>
      </c>
      <c r="M33" s="81">
        <f>VLOOKUP($F33,Calculations!$B$6:$AE$314,24,FALSE)</f>
        <v>50000</v>
      </c>
      <c r="N33" s="86"/>
      <c r="O33" s="78">
        <f t="shared" si="6"/>
        <v>230000</v>
      </c>
      <c r="P33" s="78"/>
      <c r="Q33" s="81">
        <v>115000</v>
      </c>
      <c r="R33" s="81">
        <v>25000</v>
      </c>
      <c r="S33" s="81">
        <v>12500</v>
      </c>
      <c r="T33" s="81">
        <f t="shared" si="7"/>
        <v>152500</v>
      </c>
      <c r="U33" s="77"/>
      <c r="V33" s="81">
        <f>VLOOKUP($F33,Calculations!$B$6:$AE$314,8,FALSE)</f>
        <v>456923.07692307694</v>
      </c>
      <c r="W33" s="83">
        <f>VLOOKUP($F33,Calculations!$B$6:$AE$314,11,FALSE)</f>
        <v>270000</v>
      </c>
      <c r="X33" s="83"/>
      <c r="Y33" s="83">
        <f t="shared" si="8"/>
        <v>609423.07692307699</v>
      </c>
      <c r="Z33" s="83">
        <f t="shared" si="9"/>
        <v>422500</v>
      </c>
      <c r="AA33" s="83"/>
      <c r="AB33" s="84">
        <f>VLOOKUP($F33,Calculations!$B$6:$AE$314,29,FALSE)</f>
        <v>29157</v>
      </c>
      <c r="AC33" s="77"/>
      <c r="AD33" s="83">
        <f>VLOOKUP($F33,Calculations!$B$6:$AE$314,7,FALSE)</f>
        <v>0</v>
      </c>
      <c r="AE33" s="83">
        <f>VLOOKUP($F33,Calculations!$B$6:$AE$314,10,FALSE)</f>
        <v>0</v>
      </c>
      <c r="AH33" s="4"/>
    </row>
    <row r="34" spans="1:34" x14ac:dyDescent="0.25">
      <c r="A34" s="79" t="s">
        <v>295</v>
      </c>
      <c r="B34" s="79" t="s">
        <v>127</v>
      </c>
      <c r="C34" s="76"/>
      <c r="D34" s="76"/>
      <c r="E34" s="76" t="s">
        <v>360</v>
      </c>
      <c r="F34" s="77" t="s">
        <v>130</v>
      </c>
      <c r="G34" s="77" t="s">
        <v>131</v>
      </c>
      <c r="H34" s="77" t="s">
        <v>344</v>
      </c>
      <c r="I34" s="77"/>
      <c r="J34" s="81">
        <f>VLOOKUP($F34,Calculations!$B$6:$AE$314,5,FALSE)</f>
        <v>176000</v>
      </c>
      <c r="K34" s="82" t="s">
        <v>269</v>
      </c>
      <c r="L34" s="82">
        <f t="shared" si="5"/>
        <v>176000</v>
      </c>
      <c r="M34" s="81">
        <f>VLOOKUP($F34,Calculations!$B$6:$AE$314,24,FALSE)</f>
        <v>90000</v>
      </c>
      <c r="N34" s="86"/>
      <c r="O34" s="78">
        <f t="shared" si="6"/>
        <v>266000</v>
      </c>
      <c r="P34" s="78"/>
      <c r="Q34" s="81">
        <v>128000</v>
      </c>
      <c r="R34" s="81">
        <v>66000</v>
      </c>
      <c r="S34" s="81">
        <v>25000</v>
      </c>
      <c r="T34" s="81">
        <f t="shared" si="7"/>
        <v>219000</v>
      </c>
      <c r="U34" s="77"/>
      <c r="V34" s="81">
        <f>VLOOKUP($F34,Calculations!$B$6:$AE$314,8,FALSE)</f>
        <v>243692.30769230769</v>
      </c>
      <c r="W34" s="83">
        <f>VLOOKUP($F34,Calculations!$B$6:$AE$314,11,FALSE)</f>
        <v>264000</v>
      </c>
      <c r="X34" s="83"/>
      <c r="Y34" s="83">
        <f t="shared" si="8"/>
        <v>462692.30769230769</v>
      </c>
      <c r="Z34" s="83">
        <f t="shared" si="9"/>
        <v>483000</v>
      </c>
      <c r="AA34" s="83"/>
      <c r="AB34" s="84">
        <f>VLOOKUP($F34,Calculations!$B$6:$AE$314,29,FALSE)</f>
        <v>32874</v>
      </c>
      <c r="AC34" s="77"/>
      <c r="AD34" s="83">
        <f>VLOOKUP($F34,Calculations!$B$6:$AE$314,7,FALSE)</f>
        <v>0</v>
      </c>
      <c r="AE34" s="83">
        <f>VLOOKUP($F34,Calculations!$B$6:$AE$314,10,FALSE)</f>
        <v>0</v>
      </c>
      <c r="AH34" s="4"/>
    </row>
    <row r="35" spans="1:34" x14ac:dyDescent="0.25">
      <c r="A35" s="79" t="s">
        <v>76</v>
      </c>
      <c r="B35" s="79" t="s">
        <v>354</v>
      </c>
      <c r="C35" s="76"/>
      <c r="D35" s="76"/>
      <c r="E35" s="76" t="s">
        <v>360</v>
      </c>
      <c r="F35" s="77" t="s">
        <v>63</v>
      </c>
      <c r="G35" s="77" t="s">
        <v>43</v>
      </c>
      <c r="H35" s="77" t="s">
        <v>338</v>
      </c>
      <c r="I35" s="77"/>
      <c r="J35" s="81">
        <f>VLOOKUP($F35,Calculations!$B$6:$AE$314,5,FALSE)</f>
        <v>161840</v>
      </c>
      <c r="K35" s="82" t="s">
        <v>269</v>
      </c>
      <c r="L35" s="82">
        <f t="shared" si="5"/>
        <v>161840</v>
      </c>
      <c r="M35" s="81">
        <f>VLOOKUP($F35,Calculations!$B$6:$AE$314,24,FALSE)</f>
        <v>38000</v>
      </c>
      <c r="N35" s="86"/>
      <c r="O35" s="78">
        <f t="shared" si="6"/>
        <v>199840</v>
      </c>
      <c r="P35" s="78"/>
      <c r="Q35" s="81">
        <v>90000</v>
      </c>
      <c r="R35" s="81">
        <v>15000</v>
      </c>
      <c r="S35" s="81">
        <v>7500</v>
      </c>
      <c r="T35" s="81">
        <f t="shared" si="7"/>
        <v>112500</v>
      </c>
      <c r="U35" s="77"/>
      <c r="V35" s="81">
        <f>VLOOKUP($F35,Calculations!$B$6:$AE$314,8,FALSE)</f>
        <v>410824.61538461538</v>
      </c>
      <c r="W35" s="83">
        <f>VLOOKUP($F35,Calculations!$B$6:$AE$314,11,FALSE)</f>
        <v>242760</v>
      </c>
      <c r="X35" s="83"/>
      <c r="Y35" s="83">
        <f t="shared" si="8"/>
        <v>523324.61538461538</v>
      </c>
      <c r="Z35" s="83">
        <f t="shared" si="9"/>
        <v>355260</v>
      </c>
      <c r="AA35" s="83"/>
      <c r="AB35" s="84">
        <f>VLOOKUP($F35,Calculations!$B$6:$AE$314,29,FALSE)</f>
        <v>29115</v>
      </c>
      <c r="AC35" s="77"/>
      <c r="AD35" s="83">
        <f>VLOOKUP($F35,Calculations!$B$6:$AE$314,7,FALSE)</f>
        <v>0</v>
      </c>
      <c r="AE35" s="83">
        <f>VLOOKUP($F35,Calculations!$B$6:$AE$314,10,FALSE)</f>
        <v>0</v>
      </c>
      <c r="AH35" s="4"/>
    </row>
    <row r="36" spans="1:34" x14ac:dyDescent="0.25">
      <c r="A36" s="79" t="s">
        <v>178</v>
      </c>
      <c r="B36" s="79" t="s">
        <v>127</v>
      </c>
      <c r="C36" s="76"/>
      <c r="D36" s="76"/>
      <c r="E36" s="76" t="s">
        <v>360</v>
      </c>
      <c r="F36" s="77" t="s">
        <v>171</v>
      </c>
      <c r="G36" s="77"/>
      <c r="H36" s="77"/>
      <c r="I36" s="77"/>
      <c r="J36" s="81">
        <f>VLOOKUP($F36,Calculations!$B$6:$AE$314,5,FALSE)</f>
        <v>161492</v>
      </c>
      <c r="K36" s="82" t="s">
        <v>269</v>
      </c>
      <c r="L36" s="82">
        <f t="shared" si="5"/>
        <v>161492</v>
      </c>
      <c r="M36" s="81">
        <f>VLOOKUP($F36,Calculations!$B$6:$AE$314,24,FALSE)</f>
        <v>225000</v>
      </c>
      <c r="N36" s="86"/>
      <c r="O36" s="78">
        <f t="shared" si="6"/>
        <v>386492</v>
      </c>
      <c r="P36" s="78"/>
      <c r="Q36" s="81">
        <v>125000</v>
      </c>
      <c r="R36" s="81"/>
      <c r="S36" s="81"/>
      <c r="T36" s="81">
        <f t="shared" si="7"/>
        <v>125000</v>
      </c>
      <c r="U36" s="77"/>
      <c r="V36" s="81">
        <f>VLOOKUP($F36,Calculations!$B$6:$AE$314,8,FALSE)</f>
        <v>74534.769230769234</v>
      </c>
      <c r="W36" s="83">
        <f>VLOOKUP($F36,Calculations!$B$6:$AE$314,11,FALSE)</f>
        <v>195653.76923076925</v>
      </c>
      <c r="X36" s="83"/>
      <c r="Y36" s="83">
        <f t="shared" si="8"/>
        <v>199534.76923076925</v>
      </c>
      <c r="Z36" s="83">
        <f t="shared" si="9"/>
        <v>320653.76923076925</v>
      </c>
      <c r="AA36" s="83"/>
      <c r="AB36" s="84">
        <f>VLOOKUP($F36,Calculations!$B$6:$AE$314,29,FALSE)</f>
        <v>35796</v>
      </c>
      <c r="AC36" s="77"/>
      <c r="AD36" s="83">
        <f>VLOOKUP($F36,Calculations!$B$6:$AE$314,7,FALSE)</f>
        <v>0</v>
      </c>
      <c r="AE36" s="83">
        <f>VLOOKUP($F36,Calculations!$B$6:$AE$314,10,FALSE)</f>
        <v>0</v>
      </c>
      <c r="AH36" s="4"/>
    </row>
    <row r="37" spans="1:34" x14ac:dyDescent="0.25">
      <c r="A37" s="79" t="s">
        <v>178</v>
      </c>
      <c r="B37" s="79" t="s">
        <v>354</v>
      </c>
      <c r="C37" s="76"/>
      <c r="D37" s="76"/>
      <c r="E37" s="76" t="s">
        <v>360</v>
      </c>
      <c r="F37" s="77" t="s">
        <v>240</v>
      </c>
      <c r="G37" s="77"/>
      <c r="H37" s="77" t="s">
        <v>351</v>
      </c>
      <c r="I37" s="77"/>
      <c r="J37" s="81">
        <f>VLOOKUP($F37,Calculations!$B$6:$AE$314,5,FALSE)</f>
        <v>155839</v>
      </c>
      <c r="K37" s="82" t="s">
        <v>269</v>
      </c>
      <c r="L37" s="82">
        <f t="shared" si="5"/>
        <v>155839</v>
      </c>
      <c r="M37" s="81">
        <f>VLOOKUP($F37,Calculations!$B$6:$AE$314,24,FALSE)</f>
        <v>57525</v>
      </c>
      <c r="N37" s="86">
        <v>66290</v>
      </c>
      <c r="O37" s="78">
        <f t="shared" si="6"/>
        <v>279654</v>
      </c>
      <c r="P37" s="78"/>
      <c r="Q37" s="81">
        <v>128000</v>
      </c>
      <c r="R37" s="81">
        <v>66000</v>
      </c>
      <c r="S37" s="81">
        <v>65000</v>
      </c>
      <c r="T37" s="81">
        <f t="shared" si="7"/>
        <v>259000</v>
      </c>
      <c r="U37" s="77"/>
      <c r="V37" s="81">
        <f>VLOOKUP($F37,Calculations!$B$6:$AE$314,8,FALSE)</f>
        <v>53944.269230769234</v>
      </c>
      <c r="W37" s="83">
        <f>VLOOKUP($F37,Calculations!$B$6:$AE$314,11,FALSE)</f>
        <v>170823.51923076925</v>
      </c>
      <c r="X37" s="83"/>
      <c r="Y37" s="83">
        <f t="shared" si="8"/>
        <v>312944.26923076925</v>
      </c>
      <c r="Z37" s="83">
        <f t="shared" si="9"/>
        <v>429823.51923076925</v>
      </c>
      <c r="AA37" s="83"/>
      <c r="AB37" s="84">
        <f>VLOOKUP($F37,Calculations!$B$6:$AE$314,29,FALSE)</f>
        <v>36008</v>
      </c>
      <c r="AC37" s="77"/>
      <c r="AD37" s="83">
        <f>VLOOKUP($F37,Calculations!$B$6:$AE$314,7,FALSE)</f>
        <v>0</v>
      </c>
      <c r="AE37" s="83">
        <f>VLOOKUP($F37,Calculations!$B$6:$AE$314,10,FALSE)</f>
        <v>0</v>
      </c>
      <c r="AH37" s="4"/>
    </row>
    <row r="38" spans="1:34" x14ac:dyDescent="0.25">
      <c r="A38" s="79" t="s">
        <v>178</v>
      </c>
      <c r="B38" s="79" t="s">
        <v>354</v>
      </c>
      <c r="C38" s="76"/>
      <c r="D38" s="76"/>
      <c r="E38" s="76" t="s">
        <v>360</v>
      </c>
      <c r="F38" s="77" t="s">
        <v>244</v>
      </c>
      <c r="G38" s="77"/>
      <c r="H38" s="77"/>
      <c r="I38" s="77"/>
      <c r="J38" s="81">
        <f>VLOOKUP($F38,Calculations!$B$6:$AE$314,5,FALSE)</f>
        <v>143312</v>
      </c>
      <c r="K38" s="82" t="s">
        <v>269</v>
      </c>
      <c r="L38" s="82">
        <f t="shared" si="5"/>
        <v>143312</v>
      </c>
      <c r="M38" s="81">
        <f>VLOOKUP($F38,Calculations!$B$6:$AE$314,24,FALSE)</f>
        <v>60025</v>
      </c>
      <c r="N38" s="86">
        <v>56820</v>
      </c>
      <c r="O38" s="78">
        <f t="shared" si="6"/>
        <v>260157</v>
      </c>
      <c r="P38" s="78"/>
      <c r="Q38" s="81">
        <v>115000</v>
      </c>
      <c r="R38" s="81"/>
      <c r="S38" s="81"/>
      <c r="T38" s="81">
        <f t="shared" si="7"/>
        <v>115000</v>
      </c>
      <c r="U38" s="77"/>
      <c r="V38" s="81">
        <f>VLOOKUP($F38,Calculations!$B$6:$AE$314,8,FALSE)</f>
        <v>99216</v>
      </c>
      <c r="W38" s="83">
        <f>VLOOKUP($F38,Calculations!$B$6:$AE$314,11,FALSE)</f>
        <v>173628</v>
      </c>
      <c r="X38" s="83"/>
      <c r="Y38" s="83">
        <f t="shared" si="8"/>
        <v>214216</v>
      </c>
      <c r="Z38" s="83">
        <f t="shared" si="9"/>
        <v>288628</v>
      </c>
      <c r="AA38" s="83"/>
      <c r="AB38" s="84">
        <f>VLOOKUP($F38,Calculations!$B$6:$AE$314,29,FALSE)</f>
        <v>35073</v>
      </c>
      <c r="AC38" s="77"/>
      <c r="AD38" s="83">
        <f>VLOOKUP($F38,Calculations!$B$6:$AE$314,7,FALSE)</f>
        <v>0</v>
      </c>
      <c r="AE38" s="83">
        <f>VLOOKUP($F38,Calculations!$B$6:$AE$314,10,FALSE)</f>
        <v>0</v>
      </c>
      <c r="AH38" s="4"/>
    </row>
    <row r="39" spans="1:34" x14ac:dyDescent="0.25">
      <c r="A39" s="79" t="s">
        <v>328</v>
      </c>
      <c r="B39" s="79" t="s">
        <v>354</v>
      </c>
      <c r="C39" s="76"/>
      <c r="D39" s="76"/>
      <c r="E39" s="76" t="s">
        <v>360</v>
      </c>
      <c r="F39" s="77" t="s">
        <v>312</v>
      </c>
      <c r="G39" s="77" t="s">
        <v>313</v>
      </c>
      <c r="H39" s="77" t="s">
        <v>345</v>
      </c>
      <c r="I39" s="77"/>
      <c r="J39" s="81">
        <f>VLOOKUP($F39,Calculations!$B$6:$AE$314,5,FALSE)</f>
        <v>140000</v>
      </c>
      <c r="K39" s="82" t="s">
        <v>269</v>
      </c>
      <c r="L39" s="82">
        <f t="shared" si="5"/>
        <v>140000</v>
      </c>
      <c r="M39" s="81">
        <f>VLOOKUP($F39,Calculations!$B$6:$AE$314,24,FALSE)</f>
        <v>30000</v>
      </c>
      <c r="N39" s="86"/>
      <c r="O39" s="78">
        <f t="shared" si="6"/>
        <v>170000</v>
      </c>
      <c r="P39" s="78"/>
      <c r="Q39" s="81">
        <v>100000</v>
      </c>
      <c r="R39" s="81">
        <v>35000</v>
      </c>
      <c r="S39" s="81">
        <v>15000</v>
      </c>
      <c r="T39" s="81">
        <f t="shared" si="7"/>
        <v>150000</v>
      </c>
      <c r="U39" s="77"/>
      <c r="V39" s="81">
        <f>VLOOKUP($F39,Calculations!$B$6:$AE$314,8,FALSE)</f>
        <v>64615.384615384617</v>
      </c>
      <c r="W39" s="83">
        <f>VLOOKUP($F39,Calculations!$B$6:$AE$314,11,FALSE)</f>
        <v>145384.6153846154</v>
      </c>
      <c r="X39" s="83"/>
      <c r="Y39" s="83">
        <f t="shared" si="8"/>
        <v>214615.38461538462</v>
      </c>
      <c r="Z39" s="83">
        <f t="shared" si="9"/>
        <v>295384.61538461538</v>
      </c>
      <c r="AA39" s="83"/>
      <c r="AB39" s="84">
        <f>VLOOKUP($F39,Calculations!$B$6:$AE$314,29,FALSE)</f>
        <v>35884</v>
      </c>
      <c r="AC39" s="77"/>
      <c r="AD39" s="83">
        <f>VLOOKUP($F39,Calculations!$B$6:$AE$314,7,FALSE)</f>
        <v>0</v>
      </c>
      <c r="AE39" s="83">
        <f>VLOOKUP($F39,Calculations!$B$6:$AE$314,10,FALSE)</f>
        <v>0</v>
      </c>
      <c r="AH39" s="4"/>
    </row>
    <row r="40" spans="1:34" x14ac:dyDescent="0.25">
      <c r="A40" s="79" t="s">
        <v>178</v>
      </c>
      <c r="B40" s="79" t="s">
        <v>354</v>
      </c>
      <c r="C40" s="76"/>
      <c r="D40" s="76"/>
      <c r="E40" s="76" t="s">
        <v>360</v>
      </c>
      <c r="F40" s="77" t="s">
        <v>241</v>
      </c>
      <c r="G40" s="77"/>
      <c r="H40" s="77"/>
      <c r="I40" s="77"/>
      <c r="J40" s="81">
        <f>VLOOKUP($F40,Calculations!$B$6:$AE$314,5,FALSE)</f>
        <v>137931</v>
      </c>
      <c r="K40" s="82" t="s">
        <v>269</v>
      </c>
      <c r="L40" s="82">
        <f t="shared" si="5"/>
        <v>137931</v>
      </c>
      <c r="M40" s="81">
        <f>VLOOKUP($F40,Calculations!$B$6:$AE$314,24,FALSE)</f>
        <v>60000</v>
      </c>
      <c r="N40" s="86">
        <v>113640</v>
      </c>
      <c r="O40" s="78">
        <f t="shared" si="6"/>
        <v>311571</v>
      </c>
      <c r="P40" s="78"/>
      <c r="Q40" s="81">
        <v>115000</v>
      </c>
      <c r="R40" s="81"/>
      <c r="S40" s="81"/>
      <c r="T40" s="81">
        <f t="shared" si="7"/>
        <v>115000</v>
      </c>
      <c r="U40" s="77"/>
      <c r="V40" s="81">
        <f>VLOOKUP($F40,Calculations!$B$6:$AE$314,8,FALSE)</f>
        <v>47745.346153846156</v>
      </c>
      <c r="W40" s="83">
        <f>VLOOKUP($F40,Calculations!$B$6:$AE$314,11,FALSE)</f>
        <v>135278.48076923078</v>
      </c>
      <c r="X40" s="83"/>
      <c r="Y40" s="83">
        <f t="shared" si="8"/>
        <v>162745.34615384616</v>
      </c>
      <c r="Z40" s="83">
        <f t="shared" si="9"/>
        <v>250278.48076923078</v>
      </c>
      <c r="AA40" s="83"/>
      <c r="AB40" s="84">
        <f>VLOOKUP($F40,Calculations!$B$6:$AE$314,29,FALSE)</f>
        <v>36100</v>
      </c>
      <c r="AC40" s="77"/>
      <c r="AD40" s="83">
        <f>VLOOKUP($F40,Calculations!$B$6:$AE$314,7,FALSE)</f>
        <v>0</v>
      </c>
      <c r="AE40" s="83">
        <f>VLOOKUP($F40,Calculations!$B$6:$AE$314,10,FALSE)</f>
        <v>0</v>
      </c>
      <c r="AH40" s="4"/>
    </row>
    <row r="41" spans="1:34" x14ac:dyDescent="0.25">
      <c r="A41" s="79" t="s">
        <v>76</v>
      </c>
      <c r="B41" s="79" t="s">
        <v>354</v>
      </c>
      <c r="C41" s="76"/>
      <c r="D41" s="76"/>
      <c r="E41" s="76" t="s">
        <v>360</v>
      </c>
      <c r="F41" s="77" t="s">
        <v>47</v>
      </c>
      <c r="G41" s="77" t="s">
        <v>48</v>
      </c>
      <c r="H41" s="77" t="s">
        <v>338</v>
      </c>
      <c r="I41" s="77"/>
      <c r="J41" s="81">
        <f>VLOOKUP($F41,Calculations!$B$6:$AE$314,5,FALSE)</f>
        <v>132430</v>
      </c>
      <c r="K41" s="82" t="s">
        <v>269</v>
      </c>
      <c r="L41" s="82">
        <f t="shared" si="5"/>
        <v>132430</v>
      </c>
      <c r="M41" s="81">
        <f>VLOOKUP($F41,Calculations!$B$6:$AE$314,24,FALSE)</f>
        <v>13000</v>
      </c>
      <c r="N41" s="86"/>
      <c r="O41" s="78">
        <f t="shared" si="6"/>
        <v>145430</v>
      </c>
      <c r="P41" s="78"/>
      <c r="Q41" s="81">
        <v>90000</v>
      </c>
      <c r="R41" s="81">
        <v>15000</v>
      </c>
      <c r="S41" s="81">
        <v>7500</v>
      </c>
      <c r="T41" s="81">
        <f t="shared" si="7"/>
        <v>112500</v>
      </c>
      <c r="U41" s="77"/>
      <c r="V41" s="81">
        <f>VLOOKUP($F41,Calculations!$B$6:$AE$314,8,FALSE)</f>
        <v>76401.923076923078</v>
      </c>
      <c r="W41" s="83">
        <f>VLOOKUP($F41,Calculations!$B$6:$AE$314,11,FALSE)</f>
        <v>145163.65384615381</v>
      </c>
      <c r="X41" s="83"/>
      <c r="Y41" s="83">
        <f t="shared" si="8"/>
        <v>188901.92307692306</v>
      </c>
      <c r="Z41" s="83">
        <f t="shared" si="9"/>
        <v>257663.65384615381</v>
      </c>
      <c r="AA41" s="83"/>
      <c r="AB41" s="84">
        <f>VLOOKUP($F41,Calculations!$B$6:$AE$314,29,FALSE)</f>
        <v>35464</v>
      </c>
      <c r="AC41" s="77"/>
      <c r="AD41" s="83">
        <f>VLOOKUP($F41,Calculations!$B$6:$AE$314,7,FALSE)</f>
        <v>0</v>
      </c>
      <c r="AE41" s="83">
        <f>VLOOKUP($F41,Calculations!$B$6:$AE$314,10,FALSE)</f>
        <v>0</v>
      </c>
      <c r="AH41" s="4"/>
    </row>
    <row r="42" spans="1:34" x14ac:dyDescent="0.25">
      <c r="A42" s="79" t="s">
        <v>295</v>
      </c>
      <c r="B42" s="79" t="s">
        <v>127</v>
      </c>
      <c r="C42" s="76"/>
      <c r="D42" s="76"/>
      <c r="E42" s="76" t="s">
        <v>360</v>
      </c>
      <c r="F42" s="77" t="s">
        <v>132</v>
      </c>
      <c r="G42" s="77" t="s">
        <v>133</v>
      </c>
      <c r="H42" s="77" t="s">
        <v>345</v>
      </c>
      <c r="I42" s="77"/>
      <c r="J42" s="81">
        <f>VLOOKUP($F42,Calculations!$B$6:$AE$314,5,FALSE)</f>
        <v>106920</v>
      </c>
      <c r="K42" s="82" t="s">
        <v>269</v>
      </c>
      <c r="L42" s="82">
        <f t="shared" si="5"/>
        <v>106920</v>
      </c>
      <c r="M42" s="81">
        <f>VLOOKUP($F42,Calculations!$B$6:$AE$314,24,FALSE)</f>
        <v>80000</v>
      </c>
      <c r="N42" s="86"/>
      <c r="O42" s="78">
        <f t="shared" si="6"/>
        <v>186920</v>
      </c>
      <c r="P42" s="78"/>
      <c r="Q42" s="81">
        <v>100000</v>
      </c>
      <c r="R42" s="81">
        <v>35000</v>
      </c>
      <c r="S42" s="81">
        <v>15000</v>
      </c>
      <c r="T42" s="81">
        <f t="shared" si="7"/>
        <v>150000</v>
      </c>
      <c r="U42" s="77"/>
      <c r="V42" s="81">
        <f>VLOOKUP($F42,Calculations!$B$6:$AE$314,8,FALSE)</f>
        <v>172716.92307692309</v>
      </c>
      <c r="W42" s="83">
        <f>VLOOKUP($F42,Calculations!$B$6:$AE$314,11,FALSE)</f>
        <v>154211.53846153847</v>
      </c>
      <c r="X42" s="83"/>
      <c r="Y42" s="83">
        <f t="shared" si="8"/>
        <v>322716.92307692312</v>
      </c>
      <c r="Z42" s="83">
        <f t="shared" si="9"/>
        <v>304211.5384615385</v>
      </c>
      <c r="AA42" s="83"/>
      <c r="AB42" s="84">
        <f>VLOOKUP($F42,Calculations!$B$6:$AE$314,29,FALSE)</f>
        <v>31915</v>
      </c>
      <c r="AC42" s="77"/>
      <c r="AD42" s="83">
        <f>VLOOKUP($F42,Calculations!$B$6:$AE$314,7,FALSE)</f>
        <v>0</v>
      </c>
      <c r="AE42" s="83">
        <f>VLOOKUP($F42,Calculations!$B$6:$AE$314,10,FALSE)</f>
        <v>0</v>
      </c>
      <c r="AH42" s="4"/>
    </row>
    <row r="43" spans="1:34" x14ac:dyDescent="0.25">
      <c r="A43" s="79" t="s">
        <v>355</v>
      </c>
      <c r="B43" s="79" t="s">
        <v>354</v>
      </c>
      <c r="C43" s="76"/>
      <c r="D43" s="76"/>
      <c r="E43" s="76" t="s">
        <v>360</v>
      </c>
      <c r="F43" s="77" t="s">
        <v>160</v>
      </c>
      <c r="G43" s="77"/>
      <c r="H43" s="77"/>
      <c r="I43" s="77"/>
      <c r="J43" s="81">
        <f>VLOOKUP($F43,Calculations!$B$6:$AE$314,5,FALSE)</f>
        <v>106500</v>
      </c>
      <c r="K43" s="82" t="s">
        <v>269</v>
      </c>
      <c r="L43" s="82">
        <f t="shared" si="5"/>
        <v>106500</v>
      </c>
      <c r="M43" s="81">
        <f>VLOOKUP($F43,Calculations!$B$6:$AE$314,24,FALSE)</f>
        <v>50000</v>
      </c>
      <c r="N43" s="86">
        <v>47350</v>
      </c>
      <c r="O43" s="78">
        <f t="shared" si="6"/>
        <v>203850</v>
      </c>
      <c r="P43" s="78"/>
      <c r="Q43" s="81">
        <v>105000</v>
      </c>
      <c r="R43" s="81"/>
      <c r="S43" s="81"/>
      <c r="T43" s="81">
        <f t="shared" si="7"/>
        <v>105000</v>
      </c>
      <c r="U43" s="77"/>
      <c r="V43" s="81">
        <f>VLOOKUP($F43,Calculations!$B$6:$AE$314,8,FALSE)</f>
        <v>36865.38461538461</v>
      </c>
      <c r="W43" s="83">
        <f>VLOOKUP($F43,Calculations!$B$6:$AE$314,11,FALSE)</f>
        <v>86019.230769230766</v>
      </c>
      <c r="X43" s="83"/>
      <c r="Y43" s="83">
        <f t="shared" si="8"/>
        <v>141865.38461538462</v>
      </c>
      <c r="Z43" s="83">
        <f t="shared" si="9"/>
        <v>191019.23076923075</v>
      </c>
      <c r="AA43" s="83"/>
      <c r="AB43" s="84">
        <f>VLOOKUP($F43,Calculations!$B$6:$AE$314,29,FALSE)</f>
        <v>36175</v>
      </c>
      <c r="AC43" s="77"/>
      <c r="AD43" s="83">
        <f>VLOOKUP($F43,Calculations!$B$6:$AE$314,7,FALSE)</f>
        <v>0</v>
      </c>
      <c r="AE43" s="83">
        <f>VLOOKUP($F43,Calculations!$B$6:$AE$314,10,FALSE)</f>
        <v>0</v>
      </c>
      <c r="AH43" s="4"/>
    </row>
    <row r="44" spans="1:34" x14ac:dyDescent="0.25">
      <c r="A44" s="79" t="s">
        <v>357</v>
      </c>
      <c r="B44" s="79" t="s">
        <v>354</v>
      </c>
      <c r="C44" s="76"/>
      <c r="D44" s="76"/>
      <c r="E44" s="76" t="s">
        <v>360</v>
      </c>
      <c r="F44" s="85" t="s">
        <v>283</v>
      </c>
      <c r="G44" s="77"/>
      <c r="H44" s="77"/>
      <c r="I44" s="77"/>
      <c r="J44" s="81">
        <f>VLOOKUP($F44,Calculations!$B$6:$AE$314,5,FALSE)</f>
        <v>105423</v>
      </c>
      <c r="K44" s="82" t="s">
        <v>269</v>
      </c>
      <c r="L44" s="82">
        <f t="shared" si="5"/>
        <v>105423</v>
      </c>
      <c r="M44" s="81">
        <f>VLOOKUP($F44,Calculations!$B$6:$AE$314,24,FALSE)</f>
        <v>45000</v>
      </c>
      <c r="N44" s="86"/>
      <c r="O44" s="78">
        <f t="shared" si="6"/>
        <v>150423</v>
      </c>
      <c r="P44" s="78"/>
      <c r="Q44" s="81">
        <v>105000</v>
      </c>
      <c r="R44" s="81"/>
      <c r="S44" s="81"/>
      <c r="T44" s="81">
        <f t="shared" si="7"/>
        <v>105000</v>
      </c>
      <c r="U44" s="77"/>
      <c r="V44" s="81">
        <f>VLOOKUP($F44,Calculations!$B$6:$AE$314,8,FALSE)</f>
        <v>121641.92307692306</v>
      </c>
      <c r="W44" s="83">
        <f>VLOOKUP($F44,Calculations!$B$6:$AE$314,11,FALSE)</f>
        <v>127724.01923076923</v>
      </c>
      <c r="X44" s="83"/>
      <c r="Y44" s="83">
        <f t="shared" si="8"/>
        <v>226641.92307692306</v>
      </c>
      <c r="Z44" s="83">
        <f t="shared" si="9"/>
        <v>232724.01923076925</v>
      </c>
      <c r="AA44" s="83"/>
      <c r="AB44" s="84">
        <f>VLOOKUP($F44,Calculations!$B$6:$AE$314,29,FALSE)</f>
        <v>33451</v>
      </c>
      <c r="AC44" s="77"/>
      <c r="AD44" s="83">
        <f>VLOOKUP($F44,Calculations!$B$6:$AE$314,7,FALSE)</f>
        <v>0</v>
      </c>
      <c r="AE44" s="83">
        <f>VLOOKUP($F44,Calculations!$B$6:$AE$314,10,FALSE)</f>
        <v>0</v>
      </c>
      <c r="AH44" s="4"/>
    </row>
    <row r="45" spans="1:34" x14ac:dyDescent="0.25">
      <c r="A45" s="79" t="s">
        <v>121</v>
      </c>
      <c r="B45" s="79" t="s">
        <v>83</v>
      </c>
      <c r="C45" s="76"/>
      <c r="D45" s="76"/>
      <c r="E45" s="76" t="s">
        <v>360</v>
      </c>
      <c r="F45" s="77" t="s">
        <v>101</v>
      </c>
      <c r="G45" s="77" t="s">
        <v>102</v>
      </c>
      <c r="H45" s="77"/>
      <c r="I45" s="77"/>
      <c r="J45" s="81">
        <f>VLOOKUP($F45,Calculations!$B$6:$AE$314,5,FALSE)</f>
        <v>105000</v>
      </c>
      <c r="K45" s="82" t="s">
        <v>269</v>
      </c>
      <c r="L45" s="82">
        <f t="shared" si="5"/>
        <v>105000</v>
      </c>
      <c r="M45" s="81">
        <f>VLOOKUP($F45,Calculations!$B$6:$AE$314,24,FALSE)</f>
        <v>40000</v>
      </c>
      <c r="N45" s="86"/>
      <c r="O45" s="78">
        <f t="shared" si="6"/>
        <v>145000</v>
      </c>
      <c r="P45" s="78"/>
      <c r="Q45" s="81">
        <v>105000</v>
      </c>
      <c r="R45" s="81"/>
      <c r="S45" s="81"/>
      <c r="T45" s="81">
        <f t="shared" si="7"/>
        <v>105000</v>
      </c>
      <c r="U45" s="77"/>
      <c r="V45" s="81">
        <f>VLOOKUP($F45,Calculations!$B$6:$AE$314,8,FALSE)</f>
        <v>315000</v>
      </c>
      <c r="W45" s="83">
        <f>VLOOKUP($F45,Calculations!$B$6:$AE$314,11,FALSE)</f>
        <v>157500</v>
      </c>
      <c r="X45" s="83"/>
      <c r="Y45" s="83">
        <f t="shared" si="8"/>
        <v>420000</v>
      </c>
      <c r="Z45" s="83">
        <f t="shared" si="9"/>
        <v>262500</v>
      </c>
      <c r="AA45" s="83"/>
      <c r="AB45" s="84">
        <f>VLOOKUP($F45,Calculations!$B$6:$AE$314,29,FALSE)</f>
        <v>27485</v>
      </c>
      <c r="AC45" s="77"/>
      <c r="AD45" s="83">
        <f>VLOOKUP($F45,Calculations!$B$6:$AE$314,7,FALSE)</f>
        <v>0</v>
      </c>
      <c r="AE45" s="83">
        <f>VLOOKUP($F45,Calculations!$B$6:$AE$314,10,FALSE)</f>
        <v>0</v>
      </c>
      <c r="AH45" s="4"/>
    </row>
    <row r="46" spans="1:34" x14ac:dyDescent="0.25">
      <c r="A46" s="79" t="s">
        <v>178</v>
      </c>
      <c r="B46" s="79" t="s">
        <v>354</v>
      </c>
      <c r="C46" s="76"/>
      <c r="D46" s="76"/>
      <c r="E46" s="88" t="s">
        <v>360</v>
      </c>
      <c r="F46" s="77" t="s">
        <v>231</v>
      </c>
      <c r="G46" s="77"/>
      <c r="H46" s="77"/>
      <c r="I46" s="77"/>
      <c r="J46" s="81">
        <f>VLOOKUP($F46,Calculations!$B$6:$AE$314,5,FALSE)</f>
        <v>101911</v>
      </c>
      <c r="K46" s="82" t="s">
        <v>269</v>
      </c>
      <c r="L46" s="82">
        <f t="shared" si="5"/>
        <v>101911</v>
      </c>
      <c r="M46" s="81">
        <f>VLOOKUP($F46,Calculations!$B$6:$AE$314,24,FALSE)</f>
        <v>35000</v>
      </c>
      <c r="N46" s="86">
        <v>47350</v>
      </c>
      <c r="O46" s="78">
        <f t="shared" si="6"/>
        <v>184261</v>
      </c>
      <c r="P46" s="78"/>
      <c r="Q46" s="81">
        <f>+J46</f>
        <v>101911</v>
      </c>
      <c r="R46" s="81"/>
      <c r="S46" s="81"/>
      <c r="T46" s="81">
        <f t="shared" si="7"/>
        <v>101911</v>
      </c>
      <c r="U46" s="77"/>
      <c r="V46" s="81">
        <f>VLOOKUP($F46,Calculations!$B$6:$AE$314,8,FALSE)</f>
        <v>82312.730769230766</v>
      </c>
      <c r="W46" s="83">
        <f>VLOOKUP($F46,Calculations!$B$6:$AE$314,11,FALSE)</f>
        <v>105830.65384615383</v>
      </c>
      <c r="X46" s="83"/>
      <c r="Y46" s="83">
        <f t="shared" si="8"/>
        <v>184223.73076923075</v>
      </c>
      <c r="Z46" s="83">
        <f t="shared" si="9"/>
        <v>207741.65384615381</v>
      </c>
      <c r="AA46" s="83"/>
      <c r="AB46" s="84">
        <f>VLOOKUP($F46,Calculations!$B$6:$AE$314,29,FALSE)</f>
        <v>34486</v>
      </c>
      <c r="AC46" s="77"/>
      <c r="AD46" s="83">
        <f>VLOOKUP($F46,Calculations!$B$6:$AE$314,7,FALSE)</f>
        <v>0</v>
      </c>
      <c r="AE46" s="83">
        <f>VLOOKUP($F46,Calculations!$B$6:$AE$314,10,FALSE)</f>
        <v>0</v>
      </c>
      <c r="AH46" s="4"/>
    </row>
    <row r="47" spans="1:34" x14ac:dyDescent="0.25">
      <c r="A47" s="79" t="s">
        <v>178</v>
      </c>
      <c r="B47" s="79" t="s">
        <v>354</v>
      </c>
      <c r="C47" s="76"/>
      <c r="D47" s="76"/>
      <c r="E47" s="76" t="s">
        <v>360</v>
      </c>
      <c r="F47" s="77" t="s">
        <v>221</v>
      </c>
      <c r="G47" s="77"/>
      <c r="H47" s="77"/>
      <c r="I47" s="77"/>
      <c r="J47" s="81">
        <f>VLOOKUP($F47,Calculations!$B$6:$AE$314,5,FALSE)</f>
        <v>101897</v>
      </c>
      <c r="K47" s="82" t="s">
        <v>269</v>
      </c>
      <c r="L47" s="82">
        <f t="shared" si="5"/>
        <v>101897</v>
      </c>
      <c r="M47" s="81">
        <f>VLOOKUP($F47,Calculations!$B$6:$AE$314,24,FALSE)</f>
        <v>25000</v>
      </c>
      <c r="N47" s="86">
        <v>47350</v>
      </c>
      <c r="O47" s="78">
        <f t="shared" si="6"/>
        <v>174247</v>
      </c>
      <c r="P47" s="78"/>
      <c r="Q47" s="81">
        <f>+J47</f>
        <v>101897</v>
      </c>
      <c r="R47" s="81"/>
      <c r="S47" s="81"/>
      <c r="T47" s="81">
        <f t="shared" si="7"/>
        <v>101897</v>
      </c>
      <c r="U47" s="77"/>
      <c r="V47" s="81">
        <f>VLOOKUP($F47,Calculations!$B$6:$AE$314,8,FALSE)</f>
        <v>58786.730769230766</v>
      </c>
      <c r="W47" s="83">
        <f>VLOOKUP($F47,Calculations!$B$6:$AE$314,11,FALSE)</f>
        <v>94058.769230769234</v>
      </c>
      <c r="X47" s="83"/>
      <c r="Y47" s="83">
        <f t="shared" si="8"/>
        <v>160683.73076923075</v>
      </c>
      <c r="Z47" s="83">
        <f t="shared" si="9"/>
        <v>195955.76923076925</v>
      </c>
      <c r="AA47" s="83"/>
      <c r="AB47" s="84">
        <f>VLOOKUP($F47,Calculations!$B$6:$AE$314,29,FALSE)</f>
        <v>35490</v>
      </c>
      <c r="AC47" s="77"/>
      <c r="AD47" s="83">
        <f>VLOOKUP($F47,Calculations!$B$6:$AE$314,7,FALSE)</f>
        <v>0</v>
      </c>
      <c r="AE47" s="83">
        <f>VLOOKUP($F47,Calculations!$B$6:$AE$314,10,FALSE)</f>
        <v>0</v>
      </c>
      <c r="AH47" s="4"/>
    </row>
    <row r="48" spans="1:34" x14ac:dyDescent="0.25">
      <c r="A48" s="79" t="s">
        <v>82</v>
      </c>
      <c r="B48" s="79" t="s">
        <v>354</v>
      </c>
      <c r="C48" s="76"/>
      <c r="D48" s="76"/>
      <c r="E48" s="76" t="s">
        <v>360</v>
      </c>
      <c r="F48" s="77" t="s">
        <v>152</v>
      </c>
      <c r="G48" s="77" t="s">
        <v>144</v>
      </c>
      <c r="H48" s="77" t="s">
        <v>338</v>
      </c>
      <c r="I48" s="77"/>
      <c r="J48" s="81">
        <f>VLOOKUP($F48,Calculations!$B$6:$AE$314,5,FALSE)</f>
        <v>100000</v>
      </c>
      <c r="K48" s="82" t="s">
        <v>269</v>
      </c>
      <c r="L48" s="82">
        <f t="shared" si="5"/>
        <v>100000</v>
      </c>
      <c r="M48" s="81">
        <f>VLOOKUP($F48,Calculations!$B$6:$AE$314,24,FALSE)</f>
        <v>20000</v>
      </c>
      <c r="N48" s="86"/>
      <c r="O48" s="78">
        <f t="shared" si="6"/>
        <v>120000</v>
      </c>
      <c r="P48" s="78"/>
      <c r="Q48" s="81">
        <v>90000</v>
      </c>
      <c r="R48" s="81">
        <v>15000</v>
      </c>
      <c r="S48" s="81">
        <v>7500</v>
      </c>
      <c r="T48" s="81">
        <f t="shared" si="7"/>
        <v>112500</v>
      </c>
      <c r="U48" s="77"/>
      <c r="V48" s="81">
        <f>VLOOKUP($F48,Calculations!$B$6:$AE$314,8,FALSE)</f>
        <v>69230.769230769234</v>
      </c>
      <c r="W48" s="83">
        <f>VLOOKUP($F48,Calculations!$B$6:$AE$314,11,FALSE)</f>
        <v>92307.692307692312</v>
      </c>
      <c r="X48" s="83"/>
      <c r="Y48" s="83">
        <f t="shared" si="8"/>
        <v>181730.76923076925</v>
      </c>
      <c r="Z48" s="83">
        <f t="shared" si="9"/>
        <v>204807.69230769231</v>
      </c>
      <c r="AA48" s="83"/>
      <c r="AB48" s="84">
        <f>VLOOKUP($F48,Calculations!$B$6:$AE$314,29,FALSE)</f>
        <v>35004</v>
      </c>
      <c r="AC48" s="77"/>
      <c r="AD48" s="83">
        <f>VLOOKUP($F48,Calculations!$B$6:$AE$314,7,FALSE)</f>
        <v>0</v>
      </c>
      <c r="AE48" s="83">
        <f>VLOOKUP($F48,Calculations!$B$6:$AE$314,10,FALSE)</f>
        <v>0</v>
      </c>
      <c r="AH48" s="4"/>
    </row>
    <row r="49" spans="1:34" x14ac:dyDescent="0.25">
      <c r="A49" s="79" t="s">
        <v>328</v>
      </c>
      <c r="B49" s="79" t="s">
        <v>354</v>
      </c>
      <c r="C49" s="76"/>
      <c r="D49" s="76"/>
      <c r="E49" s="76" t="s">
        <v>360</v>
      </c>
      <c r="F49" s="77" t="s">
        <v>302</v>
      </c>
      <c r="G49" s="77" t="s">
        <v>303</v>
      </c>
      <c r="H49" s="77" t="s">
        <v>348</v>
      </c>
      <c r="I49" s="77"/>
      <c r="J49" s="81">
        <f>VLOOKUP($F49,Calculations!$B$6:$AE$314,5,FALSE)</f>
        <v>91500</v>
      </c>
      <c r="K49" s="82" t="s">
        <v>269</v>
      </c>
      <c r="L49" s="82">
        <f t="shared" si="5"/>
        <v>91500</v>
      </c>
      <c r="M49" s="81">
        <f>VLOOKUP($F49,Calculations!$B$6:$AE$314,24,FALSE)</f>
        <v>18000</v>
      </c>
      <c r="N49" s="86"/>
      <c r="O49" s="78">
        <f t="shared" si="6"/>
        <v>109500</v>
      </c>
      <c r="P49" s="78"/>
      <c r="Q49" s="81">
        <v>100000</v>
      </c>
      <c r="R49" s="81">
        <v>35000</v>
      </c>
      <c r="S49" s="81">
        <v>15000</v>
      </c>
      <c r="T49" s="81">
        <f t="shared" si="7"/>
        <v>150000</v>
      </c>
      <c r="U49" s="77"/>
      <c r="V49" s="81">
        <f>VLOOKUP($F49,Calculations!$B$6:$AE$314,8,FALSE)</f>
        <v>31673.076923076922</v>
      </c>
      <c r="W49" s="83">
        <f>VLOOKUP($F49,Calculations!$B$6:$AE$314,11,FALSE)</f>
        <v>84461.538461538439</v>
      </c>
      <c r="X49" s="83"/>
      <c r="Y49" s="83">
        <f t="shared" si="8"/>
        <v>181673.07692307694</v>
      </c>
      <c r="Z49" s="83">
        <f t="shared" si="9"/>
        <v>234461.53846153844</v>
      </c>
      <c r="AA49" s="83"/>
      <c r="AB49" s="84">
        <f>VLOOKUP($F49,Calculations!$B$6:$AE$314,29,FALSE)</f>
        <v>35017</v>
      </c>
      <c r="AC49" s="77"/>
      <c r="AD49" s="83">
        <f>VLOOKUP($F49,Calculations!$B$6:$AE$314,7,FALSE)</f>
        <v>0</v>
      </c>
      <c r="AE49" s="83">
        <f>VLOOKUP($F49,Calculations!$B$6:$AE$314,10,FALSE)</f>
        <v>0</v>
      </c>
      <c r="AH49" s="4"/>
    </row>
    <row r="50" spans="1:34" x14ac:dyDescent="0.25">
      <c r="A50" s="79" t="s">
        <v>328</v>
      </c>
      <c r="B50" s="79" t="s">
        <v>354</v>
      </c>
      <c r="C50" s="76"/>
      <c r="D50" s="76"/>
      <c r="E50" s="76" t="s">
        <v>360</v>
      </c>
      <c r="F50" s="77" t="s">
        <v>326</v>
      </c>
      <c r="G50" s="77" t="s">
        <v>327</v>
      </c>
      <c r="H50" s="77" t="s">
        <v>338</v>
      </c>
      <c r="I50" s="77"/>
      <c r="J50" s="81">
        <f>VLOOKUP($F50,Calculations!$B$6:$AE$314,5,FALSE)</f>
        <v>90000</v>
      </c>
      <c r="K50" s="82" t="s">
        <v>269</v>
      </c>
      <c r="L50" s="82">
        <f t="shared" si="5"/>
        <v>90000</v>
      </c>
      <c r="M50" s="81">
        <f>VLOOKUP($F50,Calculations!$B$6:$AE$314,24,FALSE)</f>
        <v>0</v>
      </c>
      <c r="N50" s="86"/>
      <c r="O50" s="78">
        <f t="shared" si="6"/>
        <v>90000</v>
      </c>
      <c r="P50" s="78"/>
      <c r="Q50" s="81">
        <v>90000</v>
      </c>
      <c r="R50" s="81">
        <v>15000</v>
      </c>
      <c r="S50" s="81">
        <v>7500</v>
      </c>
      <c r="T50" s="81">
        <f t="shared" si="7"/>
        <v>112500</v>
      </c>
      <c r="U50" s="77"/>
      <c r="V50" s="81">
        <f>VLOOKUP($F50,Calculations!$B$6:$AE$314,8,FALSE)</f>
        <v>5192.3076923076924</v>
      </c>
      <c r="W50" s="83">
        <f>VLOOKUP($F50,Calculations!$B$6:$AE$314,11,FALSE)</f>
        <v>51923.076923076922</v>
      </c>
      <c r="X50" s="83"/>
      <c r="Y50" s="83">
        <f t="shared" si="8"/>
        <v>117692.30769230769</v>
      </c>
      <c r="Z50" s="83">
        <f t="shared" si="9"/>
        <v>164423.07692307694</v>
      </c>
      <c r="AA50" s="83"/>
      <c r="AB50" s="84">
        <f>VLOOKUP($F50,Calculations!$B$6:$AE$314,29,FALSE)</f>
        <v>36927</v>
      </c>
      <c r="AC50" s="77"/>
      <c r="AD50" s="83">
        <f>VLOOKUP($F50,Calculations!$B$6:$AE$314,7,FALSE)</f>
        <v>0</v>
      </c>
      <c r="AE50" s="83">
        <f>VLOOKUP($F50,Calculations!$B$6:$AE$314,10,FALSE)</f>
        <v>0</v>
      </c>
      <c r="AH50" s="4"/>
    </row>
    <row r="51" spans="1:34" x14ac:dyDescent="0.25">
      <c r="A51" s="79" t="s">
        <v>178</v>
      </c>
      <c r="B51" s="79" t="s">
        <v>354</v>
      </c>
      <c r="C51" s="76"/>
      <c r="D51" s="76"/>
      <c r="E51" s="76" t="s">
        <v>360</v>
      </c>
      <c r="F51" s="77" t="s">
        <v>228</v>
      </c>
      <c r="G51" s="77"/>
      <c r="H51" s="77"/>
      <c r="I51" s="77"/>
      <c r="J51" s="81">
        <f>VLOOKUP($F51,Calculations!$B$6:$AE$314,5,FALSE)</f>
        <v>89286</v>
      </c>
      <c r="K51" s="82" t="s">
        <v>269</v>
      </c>
      <c r="L51" s="82">
        <f t="shared" si="5"/>
        <v>89286</v>
      </c>
      <c r="M51" s="81">
        <f>VLOOKUP($F51,Calculations!$B$6:$AE$314,24,FALSE)</f>
        <v>56030</v>
      </c>
      <c r="N51" s="86">
        <v>56820</v>
      </c>
      <c r="O51" s="78">
        <f t="shared" si="6"/>
        <v>202136</v>
      </c>
      <c r="P51" s="78"/>
      <c r="Q51" s="81">
        <f>+J51</f>
        <v>89286</v>
      </c>
      <c r="R51" s="81"/>
      <c r="S51" s="81"/>
      <c r="T51" s="81">
        <f t="shared" si="7"/>
        <v>89286</v>
      </c>
      <c r="U51" s="77"/>
      <c r="V51" s="81">
        <f>VLOOKUP($F51,Calculations!$B$6:$AE$314,8,FALSE)</f>
        <v>36057.807692307688</v>
      </c>
      <c r="W51" s="83">
        <f>VLOOKUP($F51,Calculations!$B$6:$AE$314,11,FALSE)</f>
        <v>82417.846153846156</v>
      </c>
      <c r="X51" s="83"/>
      <c r="Y51" s="83">
        <f t="shared" si="8"/>
        <v>125343.80769230769</v>
      </c>
      <c r="Z51" s="83">
        <f t="shared" si="9"/>
        <v>171703.84615384616</v>
      </c>
      <c r="AA51" s="83"/>
      <c r="AB51" s="84">
        <f>VLOOKUP($F51,Calculations!$B$6:$AE$314,29,FALSE)</f>
        <v>34547</v>
      </c>
      <c r="AC51" s="77"/>
      <c r="AD51" s="83">
        <f>VLOOKUP($F51,Calculations!$B$6:$AE$314,7,FALSE)</f>
        <v>0</v>
      </c>
      <c r="AE51" s="83">
        <f>VLOOKUP($F51,Calculations!$B$6:$AE$314,10,FALSE)</f>
        <v>0</v>
      </c>
      <c r="AH51" s="4"/>
    </row>
    <row r="52" spans="1:34" x14ac:dyDescent="0.25">
      <c r="A52" s="79" t="s">
        <v>181</v>
      </c>
      <c r="B52" s="79" t="s">
        <v>354</v>
      </c>
      <c r="C52" s="76"/>
      <c r="D52" s="76"/>
      <c r="E52" s="76" t="s">
        <v>360</v>
      </c>
      <c r="F52" s="77" t="s">
        <v>187</v>
      </c>
      <c r="G52" s="77"/>
      <c r="H52" s="77"/>
      <c r="I52" s="77"/>
      <c r="J52" s="81">
        <f>VLOOKUP($F52,Calculations!$B$6:$AE$314,5,FALSE)</f>
        <v>87417</v>
      </c>
      <c r="K52" s="82" t="s">
        <v>269</v>
      </c>
      <c r="L52" s="82">
        <f t="shared" si="5"/>
        <v>87417</v>
      </c>
      <c r="M52" s="81">
        <f>VLOOKUP($F52,Calculations!$B$6:$AE$314,24,FALSE)</f>
        <v>20000</v>
      </c>
      <c r="N52" s="86"/>
      <c r="O52" s="78">
        <f t="shared" si="6"/>
        <v>107417</v>
      </c>
      <c r="P52" s="78"/>
      <c r="Q52" s="81">
        <f>+J52</f>
        <v>87417</v>
      </c>
      <c r="R52" s="81"/>
      <c r="S52" s="81"/>
      <c r="T52" s="81">
        <f t="shared" si="7"/>
        <v>87417</v>
      </c>
      <c r="U52" s="77"/>
      <c r="V52" s="81">
        <f>VLOOKUP($F52,Calculations!$B$6:$AE$314,8,FALSE)</f>
        <v>55476.173076923078</v>
      </c>
      <c r="W52" s="83">
        <f>VLOOKUP($F52,Calculations!$B$6:$AE$314,11,FALSE)</f>
        <v>100865.76923076923</v>
      </c>
      <c r="X52" s="83"/>
      <c r="Y52" s="83">
        <f t="shared" ref="Y52:Y86" si="10">T52+V52</f>
        <v>142893.17307692306</v>
      </c>
      <c r="Z52" s="83">
        <f t="shared" ref="Z52:Z86" si="11">T52+W52</f>
        <v>188282.76923076925</v>
      </c>
      <c r="AA52" s="83"/>
      <c r="AB52" s="84">
        <f>VLOOKUP($F52,Calculations!$B$6:$AE$314,29,FALSE)</f>
        <v>33308</v>
      </c>
      <c r="AC52" s="77"/>
      <c r="AD52" s="83">
        <f>VLOOKUP($F52,Calculations!$B$6:$AE$314,7,FALSE)</f>
        <v>0</v>
      </c>
      <c r="AE52" s="83">
        <f>VLOOKUP($F52,Calculations!$B$6:$AE$314,10,FALSE)</f>
        <v>0</v>
      </c>
      <c r="AH52" s="4"/>
    </row>
    <row r="53" spans="1:34" x14ac:dyDescent="0.25">
      <c r="A53" s="79" t="s">
        <v>178</v>
      </c>
      <c r="B53" s="79" t="s">
        <v>354</v>
      </c>
      <c r="C53" s="76"/>
      <c r="D53" s="76"/>
      <c r="E53" s="76" t="s">
        <v>360</v>
      </c>
      <c r="F53" s="77" t="s">
        <v>247</v>
      </c>
      <c r="G53" s="77"/>
      <c r="H53" s="77" t="s">
        <v>351</v>
      </c>
      <c r="I53" s="77"/>
      <c r="J53" s="81">
        <f>VLOOKUP($F53,Calculations!$B$6:$AE$314,5,FALSE)</f>
        <v>85987</v>
      </c>
      <c r="K53" s="82" t="s">
        <v>269</v>
      </c>
      <c r="L53" s="82">
        <f t="shared" si="5"/>
        <v>85987</v>
      </c>
      <c r="M53" s="81">
        <f>VLOOKUP($F53,Calculations!$B$6:$AE$314,24,FALSE)</f>
        <v>65000</v>
      </c>
      <c r="N53" s="86">
        <v>37880</v>
      </c>
      <c r="O53" s="78">
        <f t="shared" si="6"/>
        <v>188867</v>
      </c>
      <c r="P53" s="78"/>
      <c r="Q53" s="81">
        <v>110000</v>
      </c>
      <c r="R53" s="81">
        <v>66000</v>
      </c>
      <c r="S53" s="81">
        <v>65000</v>
      </c>
      <c r="T53" s="81">
        <f t="shared" si="7"/>
        <v>241000</v>
      </c>
      <c r="U53" s="77"/>
      <c r="V53" s="81">
        <f>VLOOKUP($F53,Calculations!$B$6:$AE$314,8,FALSE)</f>
        <v>34725.519230769227</v>
      </c>
      <c r="W53" s="83">
        <f>VLOOKUP($F53,Calculations!$B$6:$AE$314,11,FALSE)</f>
        <v>79372.615384615376</v>
      </c>
      <c r="X53" s="83"/>
      <c r="Y53" s="83">
        <f t="shared" si="10"/>
        <v>275725.51923076925</v>
      </c>
      <c r="Z53" s="83">
        <f t="shared" si="11"/>
        <v>320372.61538461538</v>
      </c>
      <c r="AA53" s="83"/>
      <c r="AB53" s="84">
        <f>VLOOKUP($F53,Calculations!$B$6:$AE$314,29,FALSE)</f>
        <v>34547</v>
      </c>
      <c r="AC53" s="77"/>
      <c r="AD53" s="83">
        <f>VLOOKUP($F53,Calculations!$B$6:$AE$314,7,FALSE)</f>
        <v>0</v>
      </c>
      <c r="AE53" s="83">
        <f>VLOOKUP($F53,Calculations!$B$6:$AE$314,10,FALSE)</f>
        <v>0</v>
      </c>
      <c r="AH53" s="4"/>
    </row>
    <row r="54" spans="1:34" x14ac:dyDescent="0.25">
      <c r="A54" s="79" t="s">
        <v>76</v>
      </c>
      <c r="B54" s="79" t="s">
        <v>354</v>
      </c>
      <c r="C54" s="76"/>
      <c r="D54" s="76"/>
      <c r="E54" s="76" t="s">
        <v>360</v>
      </c>
      <c r="F54" s="77" t="s">
        <v>49</v>
      </c>
      <c r="G54" s="77" t="s">
        <v>50</v>
      </c>
      <c r="H54" s="77" t="s">
        <v>338</v>
      </c>
      <c r="I54" s="77"/>
      <c r="J54" s="81">
        <f>VLOOKUP($F54,Calculations!$B$6:$AE$314,5,FALSE)</f>
        <v>85000</v>
      </c>
      <c r="K54" s="82" t="s">
        <v>269</v>
      </c>
      <c r="L54" s="82">
        <f t="shared" si="5"/>
        <v>85000</v>
      </c>
      <c r="M54" s="81">
        <f>VLOOKUP($F54,Calculations!$B$6:$AE$314,24,FALSE)</f>
        <v>7000</v>
      </c>
      <c r="N54" s="86"/>
      <c r="O54" s="78">
        <f t="shared" si="6"/>
        <v>92000</v>
      </c>
      <c r="P54" s="78"/>
      <c r="Q54" s="81">
        <v>90000</v>
      </c>
      <c r="R54" s="81">
        <v>15000</v>
      </c>
      <c r="S54" s="81">
        <v>7500</v>
      </c>
      <c r="T54" s="81">
        <f t="shared" si="7"/>
        <v>112500</v>
      </c>
      <c r="U54" s="77"/>
      <c r="V54" s="81">
        <f>VLOOKUP($F54,Calculations!$B$6:$AE$314,8,FALSE)</f>
        <v>53942.307692307688</v>
      </c>
      <c r="W54" s="83">
        <f>VLOOKUP($F54,Calculations!$B$6:$AE$314,11,FALSE)</f>
        <v>98076.923076923078</v>
      </c>
      <c r="X54" s="83"/>
      <c r="Y54" s="83">
        <f t="shared" si="10"/>
        <v>166442.30769230769</v>
      </c>
      <c r="Z54" s="83">
        <f t="shared" si="11"/>
        <v>210576.92307692306</v>
      </c>
      <c r="AA54" s="83"/>
      <c r="AB54" s="84">
        <f>VLOOKUP($F54,Calculations!$B$6:$AE$314,29,FALSE)</f>
        <v>33294</v>
      </c>
      <c r="AC54" s="77"/>
      <c r="AD54" s="83">
        <f>VLOOKUP($F54,Calculations!$B$6:$AE$314,7,FALSE)</f>
        <v>0</v>
      </c>
      <c r="AE54" s="83">
        <f>VLOOKUP($F54,Calculations!$B$6:$AE$314,10,FALSE)</f>
        <v>0</v>
      </c>
      <c r="AH54" s="4"/>
    </row>
    <row r="55" spans="1:34" x14ac:dyDescent="0.25">
      <c r="A55" s="79" t="s">
        <v>178</v>
      </c>
      <c r="B55" s="79" t="s">
        <v>354</v>
      </c>
      <c r="C55" s="76"/>
      <c r="D55" s="76"/>
      <c r="E55" s="76" t="s">
        <v>360</v>
      </c>
      <c r="F55" s="77" t="s">
        <v>233</v>
      </c>
      <c r="G55" s="77"/>
      <c r="H55" s="77"/>
      <c r="I55" s="77"/>
      <c r="J55" s="81">
        <f>VLOOKUP($F55,Calculations!$B$6:$AE$314,5,FALSE)</f>
        <v>82759</v>
      </c>
      <c r="K55" s="82" t="s">
        <v>269</v>
      </c>
      <c r="L55" s="82">
        <f t="shared" si="5"/>
        <v>82759</v>
      </c>
      <c r="M55" s="81">
        <f>VLOOKUP($F55,Calculations!$B$6:$AE$314,24,FALSE)</f>
        <v>30000</v>
      </c>
      <c r="N55" s="86">
        <v>28410</v>
      </c>
      <c r="O55" s="78">
        <f t="shared" si="6"/>
        <v>141169</v>
      </c>
      <c r="P55" s="78"/>
      <c r="Q55" s="81">
        <f t="shared" ref="Q55:Q85" si="12">+J55</f>
        <v>82759</v>
      </c>
      <c r="R55" s="81"/>
      <c r="S55" s="81"/>
      <c r="T55" s="81">
        <f t="shared" si="7"/>
        <v>82759</v>
      </c>
      <c r="U55" s="77"/>
      <c r="V55" s="81">
        <f>VLOOKUP($F55,Calculations!$B$6:$AE$314,8,FALSE)</f>
        <v>28647.346153846156</v>
      </c>
      <c r="W55" s="83">
        <f>VLOOKUP($F55,Calculations!$B$6:$AE$314,11,FALSE)</f>
        <v>71618.365384615376</v>
      </c>
      <c r="X55" s="83"/>
      <c r="Y55" s="83">
        <f t="shared" si="10"/>
        <v>111406.34615384616</v>
      </c>
      <c r="Z55" s="83">
        <f t="shared" si="11"/>
        <v>154377.36538461538</v>
      </c>
      <c r="AA55" s="83"/>
      <c r="AB55" s="84">
        <f>VLOOKUP($F55,Calculations!$B$6:$AE$314,29,FALSE)</f>
        <v>34869</v>
      </c>
      <c r="AC55" s="77"/>
      <c r="AD55" s="83">
        <f>VLOOKUP($F55,Calculations!$B$6:$AE$314,7,FALSE)</f>
        <v>0</v>
      </c>
      <c r="AE55" s="83">
        <f>VLOOKUP($F55,Calculations!$B$6:$AE$314,10,FALSE)</f>
        <v>0</v>
      </c>
      <c r="AH55" s="4"/>
    </row>
    <row r="56" spans="1:34" x14ac:dyDescent="0.25">
      <c r="A56" s="79" t="s">
        <v>178</v>
      </c>
      <c r="B56" s="79" t="s">
        <v>354</v>
      </c>
      <c r="C56" s="76"/>
      <c r="D56" s="76"/>
      <c r="E56" s="76" t="s">
        <v>360</v>
      </c>
      <c r="F56" s="77" t="s">
        <v>230</v>
      </c>
      <c r="G56" s="77"/>
      <c r="H56" s="77"/>
      <c r="I56" s="77"/>
      <c r="J56" s="81">
        <f>VLOOKUP($F56,Calculations!$B$6:$AE$314,5,FALSE)</f>
        <v>82759</v>
      </c>
      <c r="K56" s="82" t="s">
        <v>269</v>
      </c>
      <c r="L56" s="82">
        <f t="shared" si="5"/>
        <v>82759</v>
      </c>
      <c r="M56" s="81">
        <f>VLOOKUP($F56,Calculations!$B$6:$AE$314,24,FALSE)</f>
        <v>15000</v>
      </c>
      <c r="N56" s="86"/>
      <c r="O56" s="78">
        <f t="shared" si="6"/>
        <v>97759</v>
      </c>
      <c r="P56" s="78"/>
      <c r="Q56" s="81">
        <f t="shared" si="12"/>
        <v>82759</v>
      </c>
      <c r="R56" s="81"/>
      <c r="S56" s="81"/>
      <c r="T56" s="81">
        <f t="shared" si="7"/>
        <v>82759</v>
      </c>
      <c r="U56" s="77"/>
      <c r="V56" s="81">
        <f>VLOOKUP($F56,Calculations!$B$6:$AE$314,8,FALSE)</f>
        <v>47745.576923076922</v>
      </c>
      <c r="W56" s="83">
        <f>VLOOKUP($F56,Calculations!$B$6:$AE$314,11,FALSE)</f>
        <v>90716.596153846156</v>
      </c>
      <c r="X56" s="83"/>
      <c r="Y56" s="83">
        <f t="shared" si="10"/>
        <v>130504.57692307692</v>
      </c>
      <c r="Z56" s="83">
        <f t="shared" si="11"/>
        <v>173475.59615384616</v>
      </c>
      <c r="AA56" s="83"/>
      <c r="AB56" s="84">
        <f>VLOOKUP($F56,Calculations!$B$6:$AE$314,29,FALSE)</f>
        <v>33451</v>
      </c>
      <c r="AC56" s="77"/>
      <c r="AD56" s="83">
        <f>VLOOKUP($F56,Calculations!$B$6:$AE$314,7,FALSE)</f>
        <v>0</v>
      </c>
      <c r="AE56" s="83">
        <f>VLOOKUP($F56,Calculations!$B$6:$AE$314,10,FALSE)</f>
        <v>0</v>
      </c>
      <c r="AH56" s="4"/>
    </row>
    <row r="57" spans="1:34" x14ac:dyDescent="0.25">
      <c r="A57" s="79" t="s">
        <v>295</v>
      </c>
      <c r="B57" s="79" t="s">
        <v>127</v>
      </c>
      <c r="C57" s="76"/>
      <c r="D57" s="76"/>
      <c r="E57" s="76" t="s">
        <v>360</v>
      </c>
      <c r="F57" s="77" t="s">
        <v>137</v>
      </c>
      <c r="G57" s="77" t="s">
        <v>87</v>
      </c>
      <c r="H57" s="77"/>
      <c r="I57" s="77"/>
      <c r="J57" s="81">
        <f>VLOOKUP($F57,Calculations!$B$6:$AE$314,5,FALSE)</f>
        <v>81648</v>
      </c>
      <c r="K57" s="82" t="s">
        <v>269</v>
      </c>
      <c r="L57" s="82">
        <f t="shared" si="5"/>
        <v>81648</v>
      </c>
      <c r="M57" s="81">
        <f>VLOOKUP($F57,Calculations!$B$6:$AE$314,24,FALSE)</f>
        <v>12000</v>
      </c>
      <c r="N57" s="86"/>
      <c r="O57" s="78">
        <f t="shared" ref="O57:O88" si="13">+N57+M57+J57</f>
        <v>93648</v>
      </c>
      <c r="P57" s="78"/>
      <c r="Q57" s="81">
        <f t="shared" si="12"/>
        <v>81648</v>
      </c>
      <c r="R57" s="81"/>
      <c r="S57" s="81"/>
      <c r="T57" s="81">
        <f t="shared" ref="T57:T88" si="14">+S57+R57+Q57</f>
        <v>81648</v>
      </c>
      <c r="U57" s="77"/>
      <c r="V57" s="81">
        <f>VLOOKUP($F57,Calculations!$B$6:$AE$314,8,FALSE)</f>
        <v>61236</v>
      </c>
      <c r="W57" s="83">
        <f>VLOOKUP($F57,Calculations!$B$6:$AE$314,11,FALSE)</f>
        <v>103630.15384615384</v>
      </c>
      <c r="X57" s="83"/>
      <c r="Y57" s="83">
        <f t="shared" si="10"/>
        <v>142884</v>
      </c>
      <c r="Z57" s="83">
        <f t="shared" si="11"/>
        <v>185278.15384615384</v>
      </c>
      <c r="AA57" s="83"/>
      <c r="AB57" s="84">
        <f>VLOOKUP($F57,Calculations!$B$6:$AE$314,29,FALSE)</f>
        <v>32272</v>
      </c>
      <c r="AC57" s="77"/>
      <c r="AD57" s="83">
        <f>VLOOKUP($F57,Calculations!$B$6:$AE$314,7,FALSE)</f>
        <v>0</v>
      </c>
      <c r="AE57" s="83">
        <f>VLOOKUP($F57,Calculations!$B$6:$AE$314,10,FALSE)</f>
        <v>0</v>
      </c>
      <c r="AH57" s="4"/>
    </row>
    <row r="58" spans="1:34" x14ac:dyDescent="0.25">
      <c r="A58" s="79" t="s">
        <v>178</v>
      </c>
      <c r="B58" s="79" t="s">
        <v>127</v>
      </c>
      <c r="C58" s="76"/>
      <c r="D58" s="76"/>
      <c r="E58" s="76" t="s">
        <v>360</v>
      </c>
      <c r="F58" s="77" t="s">
        <v>177</v>
      </c>
      <c r="G58" s="77"/>
      <c r="H58" s="77"/>
      <c r="I58" s="77"/>
      <c r="J58" s="81">
        <f>VLOOKUP($F58,Calculations!$B$6:$AE$314,5,FALSE)</f>
        <v>80357</v>
      </c>
      <c r="K58" s="82" t="s">
        <v>269</v>
      </c>
      <c r="L58" s="82">
        <f t="shared" si="5"/>
        <v>80357</v>
      </c>
      <c r="M58" s="81">
        <f>VLOOKUP($F58,Calculations!$B$6:$AE$314,24,FALSE)</f>
        <v>10000</v>
      </c>
      <c r="N58" s="86"/>
      <c r="O58" s="78">
        <f t="shared" si="13"/>
        <v>90357</v>
      </c>
      <c r="P58" s="78"/>
      <c r="Q58" s="81">
        <f t="shared" si="12"/>
        <v>80357</v>
      </c>
      <c r="R58" s="81"/>
      <c r="S58" s="81"/>
      <c r="T58" s="81">
        <f t="shared" si="14"/>
        <v>80357</v>
      </c>
      <c r="U58" s="77"/>
      <c r="V58" s="81">
        <f>VLOOKUP($F58,Calculations!$B$6:$AE$314,8,FALSE)</f>
        <v>27815.884615384617</v>
      </c>
      <c r="W58" s="83">
        <f>VLOOKUP($F58,Calculations!$B$6:$AE$314,11,FALSE)</f>
        <v>69539.711538461546</v>
      </c>
      <c r="X58" s="83"/>
      <c r="Y58" s="83">
        <f t="shared" si="10"/>
        <v>108172.88461538462</v>
      </c>
      <c r="Z58" s="83">
        <f t="shared" si="11"/>
        <v>149896.71153846156</v>
      </c>
      <c r="AA58" s="83"/>
      <c r="AB58" s="84">
        <f>VLOOKUP($F58,Calculations!$B$6:$AE$314,29,FALSE)</f>
        <v>35065</v>
      </c>
      <c r="AC58" s="77"/>
      <c r="AD58" s="83">
        <f>VLOOKUP($F58,Calculations!$B$6:$AE$314,7,FALSE)</f>
        <v>0</v>
      </c>
      <c r="AE58" s="83">
        <f>VLOOKUP($F58,Calculations!$B$6:$AE$314,10,FALSE)</f>
        <v>0</v>
      </c>
      <c r="AH58" s="4"/>
    </row>
    <row r="59" spans="1:34" x14ac:dyDescent="0.25">
      <c r="A59" s="79" t="s">
        <v>211</v>
      </c>
      <c r="B59" s="79" t="s">
        <v>354</v>
      </c>
      <c r="C59" s="76"/>
      <c r="D59" s="76"/>
      <c r="E59" s="76" t="s">
        <v>360</v>
      </c>
      <c r="F59" s="77" t="s">
        <v>208</v>
      </c>
      <c r="G59" s="77"/>
      <c r="H59" s="77"/>
      <c r="I59" s="77"/>
      <c r="J59" s="81">
        <f>VLOOKUP($F59,Calculations!$B$6:$AE$314,5,FALSE)</f>
        <v>80000</v>
      </c>
      <c r="K59" s="82" t="s">
        <v>269</v>
      </c>
      <c r="L59" s="82">
        <f t="shared" si="5"/>
        <v>80000</v>
      </c>
      <c r="M59" s="81">
        <f>VLOOKUP($F59,Calculations!$B$6:$AE$314,24,FALSE)</f>
        <v>10000</v>
      </c>
      <c r="N59" s="86"/>
      <c r="O59" s="78">
        <f t="shared" si="13"/>
        <v>90000</v>
      </c>
      <c r="P59" s="78"/>
      <c r="Q59" s="81">
        <f t="shared" si="12"/>
        <v>80000</v>
      </c>
      <c r="R59" s="81"/>
      <c r="S59" s="81"/>
      <c r="T59" s="81">
        <f t="shared" si="14"/>
        <v>80000</v>
      </c>
      <c r="U59" s="77"/>
      <c r="V59" s="81">
        <f>VLOOKUP($F59,Calculations!$B$6:$AE$314,8,FALSE)</f>
        <v>32307.692307692309</v>
      </c>
      <c r="W59" s="83">
        <f>VLOOKUP($F59,Calculations!$B$6:$AE$314,11,FALSE)</f>
        <v>69230.769230769234</v>
      </c>
      <c r="X59" s="83"/>
      <c r="Y59" s="83">
        <f t="shared" si="10"/>
        <v>112307.69230769231</v>
      </c>
      <c r="Z59" s="83">
        <f t="shared" si="11"/>
        <v>149230.76923076925</v>
      </c>
      <c r="AA59" s="83"/>
      <c r="AB59" s="84">
        <f>VLOOKUP($F59,Calculations!$B$6:$AE$314,29,FALSE)</f>
        <v>34820</v>
      </c>
      <c r="AC59" s="77"/>
      <c r="AD59" s="83">
        <f>VLOOKUP($F59,Calculations!$B$6:$AE$314,7,FALSE)</f>
        <v>0</v>
      </c>
      <c r="AE59" s="83">
        <f>VLOOKUP($F59,Calculations!$B$6:$AE$314,10,FALSE)</f>
        <v>0</v>
      </c>
      <c r="AH59" s="4"/>
    </row>
    <row r="60" spans="1:34" x14ac:dyDescent="0.25">
      <c r="A60" s="79" t="s">
        <v>170</v>
      </c>
      <c r="B60" s="79" t="s">
        <v>354</v>
      </c>
      <c r="C60" s="76"/>
      <c r="D60" s="76"/>
      <c r="E60" s="76" t="s">
        <v>360</v>
      </c>
      <c r="F60" s="77" t="s">
        <v>162</v>
      </c>
      <c r="G60" s="77"/>
      <c r="H60" s="77"/>
      <c r="I60" s="77"/>
      <c r="J60" s="81">
        <f>VLOOKUP($F60,Calculations!$B$6:$AE$314,5,FALSE)</f>
        <v>79981</v>
      </c>
      <c r="K60" s="82" t="s">
        <v>269</v>
      </c>
      <c r="L60" s="82">
        <f t="shared" si="5"/>
        <v>79981</v>
      </c>
      <c r="M60" s="81">
        <f>VLOOKUP($F60,Calculations!$B$6:$AE$314,24,FALSE)</f>
        <v>35000</v>
      </c>
      <c r="N60" s="86">
        <v>28410</v>
      </c>
      <c r="O60" s="78">
        <f t="shared" si="13"/>
        <v>143391</v>
      </c>
      <c r="P60" s="78"/>
      <c r="Q60" s="81">
        <f t="shared" si="12"/>
        <v>79981</v>
      </c>
      <c r="R60" s="81"/>
      <c r="S60" s="81"/>
      <c r="T60" s="81">
        <f t="shared" si="14"/>
        <v>79981</v>
      </c>
      <c r="U60" s="77"/>
      <c r="V60" s="81">
        <f>VLOOKUP($F60,Calculations!$B$6:$AE$314,8,FALSE)</f>
        <v>18457.153846153844</v>
      </c>
      <c r="W60" s="83">
        <f>VLOOKUP($F60,Calculations!$B$6:$AE$314,11,FALSE)</f>
        <v>55371.461538461532</v>
      </c>
      <c r="X60" s="83"/>
      <c r="Y60" s="83">
        <f t="shared" si="10"/>
        <v>98438.153846153844</v>
      </c>
      <c r="Z60" s="83">
        <f t="shared" si="11"/>
        <v>135352.46153846153</v>
      </c>
      <c r="AA60" s="83"/>
      <c r="AB60" s="84">
        <f>VLOOKUP($F60,Calculations!$B$6:$AE$314,29,FALSE)</f>
        <v>35947</v>
      </c>
      <c r="AC60" s="77"/>
      <c r="AD60" s="83">
        <f>VLOOKUP($F60,Calculations!$B$6:$AE$314,7,FALSE)</f>
        <v>0</v>
      </c>
      <c r="AE60" s="83">
        <f>VLOOKUP($F60,Calculations!$B$6:$AE$314,10,FALSE)</f>
        <v>0</v>
      </c>
      <c r="AH60" s="4"/>
    </row>
    <row r="61" spans="1:34" x14ac:dyDescent="0.25">
      <c r="A61" s="79" t="s">
        <v>178</v>
      </c>
      <c r="B61" s="79" t="s">
        <v>354</v>
      </c>
      <c r="C61" s="76"/>
      <c r="D61" s="76"/>
      <c r="E61" s="76" t="s">
        <v>360</v>
      </c>
      <c r="F61" s="77" t="s">
        <v>224</v>
      </c>
      <c r="G61" s="77"/>
      <c r="H61" s="77"/>
      <c r="I61" s="77"/>
      <c r="J61" s="81">
        <f>VLOOKUP($F61,Calculations!$B$6:$AE$314,5,FALSE)</f>
        <v>79618</v>
      </c>
      <c r="K61" s="82" t="s">
        <v>269</v>
      </c>
      <c r="L61" s="82">
        <f t="shared" si="5"/>
        <v>79618</v>
      </c>
      <c r="M61" s="81">
        <f>VLOOKUP($F61,Calculations!$B$6:$AE$314,24,FALSE)</f>
        <v>17500</v>
      </c>
      <c r="N61" s="86"/>
      <c r="O61" s="78">
        <f t="shared" si="13"/>
        <v>97118</v>
      </c>
      <c r="P61" s="78"/>
      <c r="Q61" s="81">
        <f t="shared" si="12"/>
        <v>79618</v>
      </c>
      <c r="R61" s="81"/>
      <c r="S61" s="81"/>
      <c r="T61" s="81">
        <f t="shared" si="14"/>
        <v>79618</v>
      </c>
      <c r="U61" s="77"/>
      <c r="V61" s="81">
        <f>VLOOKUP($F61,Calculations!$B$6:$AE$314,8,FALSE)</f>
        <v>101053.61538461538</v>
      </c>
      <c r="W61" s="83">
        <f>VLOOKUP($F61,Calculations!$B$6:$AE$314,11,FALSE)</f>
        <v>119427</v>
      </c>
      <c r="X61" s="83"/>
      <c r="Y61" s="83">
        <f t="shared" si="10"/>
        <v>180671.61538461538</v>
      </c>
      <c r="Z61" s="83">
        <f t="shared" si="11"/>
        <v>199045</v>
      </c>
      <c r="AA61" s="83"/>
      <c r="AB61" s="84">
        <f>VLOOKUP($F61,Calculations!$B$6:$AE$314,29,FALSE)</f>
        <v>28976</v>
      </c>
      <c r="AC61" s="77"/>
      <c r="AD61" s="83">
        <f>VLOOKUP($F61,Calculations!$B$6:$AE$314,7,FALSE)</f>
        <v>0</v>
      </c>
      <c r="AE61" s="83">
        <f>VLOOKUP($F61,Calculations!$B$6:$AE$314,10,FALSE)</f>
        <v>0</v>
      </c>
      <c r="AH61" s="4"/>
    </row>
    <row r="62" spans="1:34" x14ac:dyDescent="0.25">
      <c r="A62" s="79" t="s">
        <v>181</v>
      </c>
      <c r="B62" s="79" t="s">
        <v>354</v>
      </c>
      <c r="C62" s="76"/>
      <c r="D62" s="76"/>
      <c r="E62" s="76" t="s">
        <v>360</v>
      </c>
      <c r="F62" s="77" t="s">
        <v>184</v>
      </c>
      <c r="G62" s="77"/>
      <c r="H62" s="77"/>
      <c r="I62" s="77"/>
      <c r="J62" s="81">
        <f>VLOOKUP($F62,Calculations!$B$6:$AE$314,5,FALSE)</f>
        <v>78676</v>
      </c>
      <c r="K62" s="82" t="s">
        <v>269</v>
      </c>
      <c r="L62" s="82">
        <f t="shared" si="5"/>
        <v>78676</v>
      </c>
      <c r="M62" s="81">
        <f>VLOOKUP($F62,Calculations!$B$6:$AE$314,24,FALSE)</f>
        <v>10000</v>
      </c>
      <c r="N62" s="86"/>
      <c r="O62" s="78">
        <f t="shared" si="13"/>
        <v>88676</v>
      </c>
      <c r="P62" s="78"/>
      <c r="Q62" s="81">
        <f t="shared" si="12"/>
        <v>78676</v>
      </c>
      <c r="R62" s="81"/>
      <c r="S62" s="81"/>
      <c r="T62" s="81">
        <f t="shared" si="14"/>
        <v>78676</v>
      </c>
      <c r="U62" s="77"/>
      <c r="V62" s="81">
        <f>VLOOKUP($F62,Calculations!$B$6:$AE$314,8,FALSE)</f>
        <v>108936</v>
      </c>
      <c r="W62" s="83">
        <f>VLOOKUP($F62,Calculations!$B$6:$AE$314,11,FALSE)</f>
        <v>118014</v>
      </c>
      <c r="X62" s="83"/>
      <c r="Y62" s="83">
        <f t="shared" si="10"/>
        <v>187612</v>
      </c>
      <c r="Z62" s="83">
        <f t="shared" si="11"/>
        <v>196690</v>
      </c>
      <c r="AA62" s="83"/>
      <c r="AB62" s="84">
        <f>VLOOKUP($F62,Calculations!$B$6:$AE$314,29,FALSE)</f>
        <v>28277</v>
      </c>
      <c r="AC62" s="77"/>
      <c r="AD62" s="83">
        <f>VLOOKUP($F62,Calculations!$B$6:$AE$314,7,FALSE)</f>
        <v>0</v>
      </c>
      <c r="AE62" s="83">
        <f>VLOOKUP($F62,Calculations!$B$6:$AE$314,10,FALSE)</f>
        <v>0</v>
      </c>
      <c r="AH62" s="4"/>
    </row>
    <row r="63" spans="1:34" x14ac:dyDescent="0.25">
      <c r="A63" s="79" t="s">
        <v>121</v>
      </c>
      <c r="B63" s="79" t="s">
        <v>83</v>
      </c>
      <c r="C63" s="76"/>
      <c r="D63" s="76"/>
      <c r="E63" s="76" t="s">
        <v>360</v>
      </c>
      <c r="F63" s="77" t="s">
        <v>110</v>
      </c>
      <c r="G63" s="77" t="s">
        <v>87</v>
      </c>
      <c r="H63" s="77"/>
      <c r="I63" s="77"/>
      <c r="J63" s="81">
        <f>VLOOKUP($F63,Calculations!$B$6:$AE$314,5,FALSE)</f>
        <v>78217</v>
      </c>
      <c r="K63" s="82" t="s">
        <v>269</v>
      </c>
      <c r="L63" s="82">
        <f t="shared" si="5"/>
        <v>78217</v>
      </c>
      <c r="M63" s="81">
        <f>VLOOKUP($F63,Calculations!$B$6:$AE$314,24,FALSE)</f>
        <v>0</v>
      </c>
      <c r="N63" s="86"/>
      <c r="O63" s="78">
        <f t="shared" si="13"/>
        <v>78217</v>
      </c>
      <c r="P63" s="78"/>
      <c r="Q63" s="81">
        <f t="shared" si="12"/>
        <v>78217</v>
      </c>
      <c r="R63" s="81"/>
      <c r="S63" s="81"/>
      <c r="T63" s="81">
        <f t="shared" si="14"/>
        <v>78217</v>
      </c>
      <c r="U63" s="77"/>
      <c r="V63" s="81">
        <f>VLOOKUP($F63,Calculations!$B$6:$AE$314,8,FALSE)</f>
        <v>117325.5</v>
      </c>
      <c r="W63" s="83">
        <f>VLOOKUP($F63,Calculations!$B$6:$AE$314,11,FALSE)</f>
        <v>117325.5</v>
      </c>
      <c r="X63" s="83"/>
      <c r="Y63" s="83">
        <f t="shared" si="10"/>
        <v>195542.5</v>
      </c>
      <c r="Z63" s="83">
        <f t="shared" si="11"/>
        <v>195542.5</v>
      </c>
      <c r="AA63" s="83"/>
      <c r="AB63" s="84">
        <f>VLOOKUP($F63,Calculations!$B$6:$AE$314,29,FALSE)</f>
        <v>27530</v>
      </c>
      <c r="AC63" s="77"/>
      <c r="AD63" s="83">
        <f>VLOOKUP($F63,Calculations!$B$6:$AE$314,7,FALSE)</f>
        <v>0</v>
      </c>
      <c r="AE63" s="83">
        <f>VLOOKUP($F63,Calculations!$B$6:$AE$314,10,FALSE)</f>
        <v>0</v>
      </c>
      <c r="AH63" s="4"/>
    </row>
    <row r="64" spans="1:34" x14ac:dyDescent="0.25">
      <c r="A64" s="79" t="s">
        <v>294</v>
      </c>
      <c r="B64" s="79" t="s">
        <v>354</v>
      </c>
      <c r="C64" s="76"/>
      <c r="D64" s="76"/>
      <c r="E64" s="76" t="s">
        <v>360</v>
      </c>
      <c r="F64" s="77" t="s">
        <v>289</v>
      </c>
      <c r="G64" s="77"/>
      <c r="H64" s="77"/>
      <c r="I64" s="77"/>
      <c r="J64" s="81">
        <f>VLOOKUP($F64,Calculations!$B$6:$AE$314,5,FALSE)</f>
        <v>76800</v>
      </c>
      <c r="K64" s="82" t="s">
        <v>290</v>
      </c>
      <c r="L64" s="82"/>
      <c r="M64" s="81">
        <f>VLOOKUP($F64,Calculations!$B$6:$AE$314,24,FALSE)</f>
        <v>0</v>
      </c>
      <c r="N64" s="86"/>
      <c r="O64" s="78">
        <f t="shared" si="13"/>
        <v>76800</v>
      </c>
      <c r="P64" s="78"/>
      <c r="Q64" s="81">
        <f t="shared" si="12"/>
        <v>76800</v>
      </c>
      <c r="R64" s="81"/>
      <c r="S64" s="81"/>
      <c r="T64" s="81">
        <f t="shared" si="14"/>
        <v>76800</v>
      </c>
      <c r="U64" s="77"/>
      <c r="V64" s="81">
        <f>VLOOKUP($F64,Calculations!$B$6:$AE$314,8,FALSE)</f>
        <v>8861.538461538461</v>
      </c>
      <c r="W64" s="83">
        <f>VLOOKUP($F64,Calculations!$B$6:$AE$314,11,FALSE)</f>
        <v>44307.692307692312</v>
      </c>
      <c r="X64" s="83"/>
      <c r="Y64" s="83">
        <f t="shared" si="10"/>
        <v>85661.538461538468</v>
      </c>
      <c r="Z64" s="83">
        <f t="shared" si="11"/>
        <v>121107.69230769231</v>
      </c>
      <c r="AA64" s="83"/>
      <c r="AB64" s="84">
        <f>VLOOKUP($F64,Calculations!$B$6:$AE$314,29,FALSE)</f>
        <v>36617</v>
      </c>
      <c r="AC64" s="77"/>
      <c r="AD64" s="83">
        <f>VLOOKUP($F64,Calculations!$B$6:$AE$314,7,FALSE)</f>
        <v>0</v>
      </c>
      <c r="AE64" s="83">
        <f>VLOOKUP($F64,Calculations!$B$6:$AE$314,10,FALSE)</f>
        <v>0</v>
      </c>
      <c r="AH64" s="4"/>
    </row>
    <row r="65" spans="1:34" x14ac:dyDescent="0.25">
      <c r="A65" s="79" t="s">
        <v>295</v>
      </c>
      <c r="B65" s="79" t="s">
        <v>127</v>
      </c>
      <c r="C65" s="76"/>
      <c r="D65" s="76"/>
      <c r="E65" s="76" t="s">
        <v>360</v>
      </c>
      <c r="F65" s="77" t="s">
        <v>148</v>
      </c>
      <c r="G65" s="77" t="s">
        <v>149</v>
      </c>
      <c r="H65" s="77"/>
      <c r="I65" s="77"/>
      <c r="J65" s="81">
        <f>VLOOKUP($F65,Calculations!$B$6:$AE$314,5,FALSE)</f>
        <v>75819</v>
      </c>
      <c r="K65" s="82" t="s">
        <v>269</v>
      </c>
      <c r="L65" s="82">
        <f t="shared" ref="L65:L79" si="15">J65</f>
        <v>75819</v>
      </c>
      <c r="M65" s="81">
        <f>VLOOKUP($F65,Calculations!$B$6:$AE$314,24,FALSE)</f>
        <v>10000</v>
      </c>
      <c r="N65" s="86"/>
      <c r="O65" s="78">
        <f t="shared" si="13"/>
        <v>85819</v>
      </c>
      <c r="P65" s="78"/>
      <c r="Q65" s="81">
        <f t="shared" si="12"/>
        <v>75819</v>
      </c>
      <c r="R65" s="81"/>
      <c r="S65" s="81"/>
      <c r="T65" s="81">
        <f t="shared" si="14"/>
        <v>75819</v>
      </c>
      <c r="U65" s="77"/>
      <c r="V65" s="81">
        <f>VLOOKUP($F65,Calculations!$B$6:$AE$314,8,FALSE)</f>
        <v>21870.865384615387</v>
      </c>
      <c r="W65" s="83">
        <f>VLOOKUP($F65,Calculations!$B$6:$AE$314,11,FALSE)</f>
        <v>56864.25</v>
      </c>
      <c r="X65" s="83"/>
      <c r="Y65" s="83">
        <f t="shared" si="10"/>
        <v>97689.86538461539</v>
      </c>
      <c r="Z65" s="83">
        <f t="shared" si="11"/>
        <v>132683.25</v>
      </c>
      <c r="AA65" s="83"/>
      <c r="AB65" s="84">
        <f>VLOOKUP($F65,Calculations!$B$6:$AE$314,29,FALSE)</f>
        <v>35548</v>
      </c>
      <c r="AC65" s="77"/>
      <c r="AD65" s="83">
        <f>VLOOKUP($F65,Calculations!$B$6:$AE$314,7,FALSE)</f>
        <v>0</v>
      </c>
      <c r="AE65" s="83">
        <f>VLOOKUP($F65,Calculations!$B$6:$AE$314,10,FALSE)</f>
        <v>0</v>
      </c>
      <c r="AH65" s="4"/>
    </row>
    <row r="66" spans="1:34" x14ac:dyDescent="0.25">
      <c r="A66" s="79" t="s">
        <v>201</v>
      </c>
      <c r="B66" s="79" t="s">
        <v>354</v>
      </c>
      <c r="C66" s="76"/>
      <c r="D66" s="76"/>
      <c r="E66" s="76" t="s">
        <v>360</v>
      </c>
      <c r="F66" s="77" t="s">
        <v>194</v>
      </c>
      <c r="G66" s="77"/>
      <c r="H66" s="77"/>
      <c r="I66" s="77"/>
      <c r="J66" s="81">
        <f>VLOOKUP($F66,Calculations!$B$6:$AE$314,5,FALSE)</f>
        <v>75096</v>
      </c>
      <c r="K66" s="82" t="s">
        <v>269</v>
      </c>
      <c r="L66" s="82">
        <f t="shared" si="15"/>
        <v>75096</v>
      </c>
      <c r="M66" s="81">
        <f>VLOOKUP($F66,Calculations!$B$6:$AE$314,24,FALSE)</f>
        <v>10000</v>
      </c>
      <c r="N66" s="86"/>
      <c r="O66" s="78">
        <f t="shared" si="13"/>
        <v>85096</v>
      </c>
      <c r="P66" s="78"/>
      <c r="Q66" s="81">
        <f t="shared" si="12"/>
        <v>75096</v>
      </c>
      <c r="R66" s="81"/>
      <c r="S66" s="81"/>
      <c r="T66" s="81">
        <f t="shared" si="14"/>
        <v>75096</v>
      </c>
      <c r="U66" s="77"/>
      <c r="V66" s="81">
        <f>VLOOKUP($F66,Calculations!$B$6:$AE$314,8,FALSE)</f>
        <v>30327.230769230773</v>
      </c>
      <c r="W66" s="83">
        <f>VLOOKUP($F66,Calculations!$B$6:$AE$314,11,FALSE)</f>
        <v>64986.923076923085</v>
      </c>
      <c r="X66" s="83"/>
      <c r="Y66" s="83">
        <f t="shared" si="10"/>
        <v>105423.23076923078</v>
      </c>
      <c r="Z66" s="83">
        <f t="shared" si="11"/>
        <v>140082.92307692309</v>
      </c>
      <c r="AA66" s="83"/>
      <c r="AB66" s="84">
        <f>VLOOKUP($F66,Calculations!$B$6:$AE$314,29,FALSE)</f>
        <v>34759</v>
      </c>
      <c r="AC66" s="77"/>
      <c r="AD66" s="83">
        <f>VLOOKUP($F66,Calculations!$B$6:$AE$314,7,FALSE)</f>
        <v>0</v>
      </c>
      <c r="AE66" s="83">
        <f>VLOOKUP($F66,Calculations!$B$6:$AE$314,10,FALSE)</f>
        <v>0</v>
      </c>
      <c r="AH66" s="4"/>
    </row>
    <row r="67" spans="1:34" x14ac:dyDescent="0.25">
      <c r="A67" s="79" t="s">
        <v>100</v>
      </c>
      <c r="B67" s="79" t="s">
        <v>83</v>
      </c>
      <c r="C67" s="76"/>
      <c r="D67" s="76"/>
      <c r="E67" s="76" t="s">
        <v>360</v>
      </c>
      <c r="F67" s="77" t="s">
        <v>84</v>
      </c>
      <c r="G67" s="77" t="s">
        <v>85</v>
      </c>
      <c r="H67" s="77" t="s">
        <v>342</v>
      </c>
      <c r="I67" s="77"/>
      <c r="J67" s="81">
        <f>VLOOKUP($F67,Calculations!$B$6:$AE$314,5,FALSE)</f>
        <v>75000</v>
      </c>
      <c r="K67" s="82" t="s">
        <v>269</v>
      </c>
      <c r="L67" s="82">
        <f t="shared" si="15"/>
        <v>75000</v>
      </c>
      <c r="M67" s="81">
        <f>VLOOKUP($F67,Calculations!$B$6:$AE$314,24,FALSE)</f>
        <v>0</v>
      </c>
      <c r="N67" s="86"/>
      <c r="O67" s="78">
        <f t="shared" si="13"/>
        <v>75000</v>
      </c>
      <c r="P67" s="78"/>
      <c r="Q67" s="81">
        <f t="shared" si="12"/>
        <v>75000</v>
      </c>
      <c r="R67" s="81"/>
      <c r="S67" s="81"/>
      <c r="T67" s="81">
        <f t="shared" si="14"/>
        <v>75000</v>
      </c>
      <c r="U67" s="77"/>
      <c r="V67" s="81">
        <f>VLOOKUP($F67,Calculations!$B$6:$AE$314,8,FALSE)</f>
        <v>8653.8461538461543</v>
      </c>
      <c r="W67" s="83">
        <f>VLOOKUP($F67,Calculations!$B$6:$AE$314,11,FALSE)</f>
        <v>43269.230769230773</v>
      </c>
      <c r="X67" s="83"/>
      <c r="Y67" s="83">
        <f t="shared" si="10"/>
        <v>83653.846153846156</v>
      </c>
      <c r="Z67" s="83">
        <f t="shared" si="11"/>
        <v>118269.23076923078</v>
      </c>
      <c r="AA67" s="83"/>
      <c r="AB67" s="84">
        <f>VLOOKUP($F67,Calculations!$B$6:$AE$314,29,FALSE)</f>
        <v>36332</v>
      </c>
      <c r="AC67" s="77"/>
      <c r="AD67" s="83">
        <f>VLOOKUP($F67,Calculations!$B$6:$AE$314,7,FALSE)</f>
        <v>0</v>
      </c>
      <c r="AE67" s="83">
        <f>VLOOKUP($F67,Calculations!$B$6:$AE$314,10,FALSE)</f>
        <v>0</v>
      </c>
      <c r="AH67" s="4"/>
    </row>
    <row r="68" spans="1:34" x14ac:dyDescent="0.25">
      <c r="A68" s="79" t="s">
        <v>100</v>
      </c>
      <c r="B68" s="79" t="s">
        <v>83</v>
      </c>
      <c r="C68" s="76"/>
      <c r="D68" s="76"/>
      <c r="E68" s="76" t="s">
        <v>360</v>
      </c>
      <c r="F68" s="77" t="s">
        <v>86</v>
      </c>
      <c r="G68" s="77" t="s">
        <v>87</v>
      </c>
      <c r="H68" s="77"/>
      <c r="I68" s="77"/>
      <c r="J68" s="81">
        <f>VLOOKUP($F68,Calculations!$B$6:$AE$314,5,FALSE)</f>
        <v>72000</v>
      </c>
      <c r="K68" s="82" t="s">
        <v>269</v>
      </c>
      <c r="L68" s="82">
        <f t="shared" si="15"/>
        <v>72000</v>
      </c>
      <c r="M68" s="81">
        <f>VLOOKUP($F68,Calculations!$B$6:$AE$314,24,FALSE)</f>
        <v>0</v>
      </c>
      <c r="N68" s="86"/>
      <c r="O68" s="78">
        <f t="shared" si="13"/>
        <v>72000</v>
      </c>
      <c r="P68" s="78"/>
      <c r="Q68" s="81">
        <f t="shared" si="12"/>
        <v>72000</v>
      </c>
      <c r="R68" s="81"/>
      <c r="S68" s="81"/>
      <c r="T68" s="81">
        <f t="shared" si="14"/>
        <v>72000</v>
      </c>
      <c r="U68" s="77"/>
      <c r="V68" s="81">
        <f>VLOOKUP($F68,Calculations!$B$6:$AE$314,8,FALSE)</f>
        <v>8307.6923076923067</v>
      </c>
      <c r="W68" s="83">
        <f>VLOOKUP($F68,Calculations!$B$6:$AE$314,11,FALSE)</f>
        <v>41538.461538461539</v>
      </c>
      <c r="X68" s="83"/>
      <c r="Y68" s="83">
        <f t="shared" si="10"/>
        <v>80307.692307692312</v>
      </c>
      <c r="Z68" s="83">
        <f t="shared" si="11"/>
        <v>113538.46153846153</v>
      </c>
      <c r="AA68" s="83"/>
      <c r="AB68" s="84">
        <f>VLOOKUP($F68,Calculations!$B$6:$AE$314,29,FALSE)</f>
        <v>36535</v>
      </c>
      <c r="AC68" s="77"/>
      <c r="AD68" s="83">
        <f>VLOOKUP($F68,Calculations!$B$6:$AE$314,7,FALSE)</f>
        <v>0</v>
      </c>
      <c r="AE68" s="83">
        <f>VLOOKUP($F68,Calculations!$B$6:$AE$314,10,FALSE)</f>
        <v>0</v>
      </c>
      <c r="AH68" s="4"/>
    </row>
    <row r="69" spans="1:34" x14ac:dyDescent="0.25">
      <c r="A69" s="79" t="s">
        <v>356</v>
      </c>
      <c r="B69" s="79" t="s">
        <v>354</v>
      </c>
      <c r="C69" s="76"/>
      <c r="D69" s="76"/>
      <c r="E69" s="76" t="s">
        <v>360</v>
      </c>
      <c r="F69" s="77" t="s">
        <v>189</v>
      </c>
      <c r="G69" s="77"/>
      <c r="H69" s="77"/>
      <c r="I69" s="77"/>
      <c r="J69" s="81">
        <f>VLOOKUP($F69,Calculations!$B$6:$AE$314,5,FALSE)</f>
        <v>72000</v>
      </c>
      <c r="K69" s="82" t="s">
        <v>269</v>
      </c>
      <c r="L69" s="82">
        <f t="shared" si="15"/>
        <v>72000</v>
      </c>
      <c r="M69" s="81">
        <f>VLOOKUP($F69,Calculations!$B$6:$AE$314,24,FALSE)</f>
        <v>56030</v>
      </c>
      <c r="N69" s="86">
        <v>56820</v>
      </c>
      <c r="O69" s="78">
        <f t="shared" si="13"/>
        <v>184850</v>
      </c>
      <c r="P69" s="78"/>
      <c r="Q69" s="81">
        <f t="shared" si="12"/>
        <v>72000</v>
      </c>
      <c r="R69" s="81"/>
      <c r="S69" s="81"/>
      <c r="T69" s="81">
        <f t="shared" si="14"/>
        <v>72000</v>
      </c>
      <c r="U69" s="77"/>
      <c r="V69" s="81">
        <f>VLOOKUP($F69,Calculations!$B$6:$AE$314,8,FALSE)</f>
        <v>20769.23076923077</v>
      </c>
      <c r="W69" s="83">
        <f>VLOOKUP($F69,Calculations!$B$6:$AE$314,11,FALSE)</f>
        <v>54000</v>
      </c>
      <c r="X69" s="83"/>
      <c r="Y69" s="83">
        <f t="shared" si="10"/>
        <v>92769.230769230766</v>
      </c>
      <c r="Z69" s="83">
        <f t="shared" si="11"/>
        <v>126000</v>
      </c>
      <c r="AA69" s="83"/>
      <c r="AB69" s="84">
        <f>VLOOKUP($F69,Calculations!$B$6:$AE$314,29,FALSE)</f>
        <v>35394</v>
      </c>
      <c r="AC69" s="77"/>
      <c r="AD69" s="83">
        <f>VLOOKUP($F69,Calculations!$B$6:$AE$314,7,FALSE)</f>
        <v>0</v>
      </c>
      <c r="AE69" s="83">
        <f>VLOOKUP($F69,Calculations!$B$6:$AE$314,10,FALSE)</f>
        <v>0</v>
      </c>
      <c r="AH69" s="4"/>
    </row>
    <row r="70" spans="1:34" x14ac:dyDescent="0.25">
      <c r="A70" s="79" t="s">
        <v>201</v>
      </c>
      <c r="B70" s="79" t="s">
        <v>354</v>
      </c>
      <c r="C70" s="76"/>
      <c r="D70" s="76"/>
      <c r="E70" s="76" t="s">
        <v>360</v>
      </c>
      <c r="F70" s="77" t="s">
        <v>199</v>
      </c>
      <c r="G70" s="77"/>
      <c r="H70" s="77"/>
      <c r="I70" s="77"/>
      <c r="J70" s="81">
        <f>VLOOKUP($F70,Calculations!$B$6:$AE$314,5,FALSE)</f>
        <v>70090</v>
      </c>
      <c r="K70" s="82" t="s">
        <v>269</v>
      </c>
      <c r="L70" s="82">
        <f t="shared" si="15"/>
        <v>70090</v>
      </c>
      <c r="M70" s="81">
        <f>VLOOKUP($F70,Calculations!$B$6:$AE$314,24,FALSE)</f>
        <v>25000</v>
      </c>
      <c r="N70" s="86"/>
      <c r="O70" s="78">
        <f t="shared" si="13"/>
        <v>95090</v>
      </c>
      <c r="P70" s="78"/>
      <c r="Q70" s="81">
        <f t="shared" si="12"/>
        <v>70090</v>
      </c>
      <c r="R70" s="81"/>
      <c r="S70" s="81"/>
      <c r="T70" s="81">
        <f t="shared" si="14"/>
        <v>70090</v>
      </c>
      <c r="U70" s="77"/>
      <c r="V70" s="81">
        <f>VLOOKUP($F70,Calculations!$B$6:$AE$314,8,FALSE)</f>
        <v>24261.923076923078</v>
      </c>
      <c r="W70" s="83">
        <f>VLOOKUP($F70,Calculations!$B$6:$AE$314,11,FALSE)</f>
        <v>56611.153846153851</v>
      </c>
      <c r="X70" s="83"/>
      <c r="Y70" s="83">
        <f t="shared" si="10"/>
        <v>94351.923076923078</v>
      </c>
      <c r="Z70" s="83">
        <f t="shared" si="11"/>
        <v>126701.15384615384</v>
      </c>
      <c r="AA70" s="83"/>
      <c r="AB70" s="84">
        <f>VLOOKUP($F70,Calculations!$B$6:$AE$314,29,FALSE)</f>
        <v>35164</v>
      </c>
      <c r="AC70" s="77"/>
      <c r="AD70" s="83">
        <f>VLOOKUP($F70,Calculations!$B$6:$AE$314,7,FALSE)</f>
        <v>0</v>
      </c>
      <c r="AE70" s="83">
        <f>VLOOKUP($F70,Calculations!$B$6:$AE$314,10,FALSE)</f>
        <v>0</v>
      </c>
      <c r="AH70" s="4"/>
    </row>
    <row r="71" spans="1:34" x14ac:dyDescent="0.25">
      <c r="A71" s="79" t="s">
        <v>293</v>
      </c>
      <c r="B71" s="79" t="s">
        <v>354</v>
      </c>
      <c r="C71" s="76"/>
      <c r="D71" s="76"/>
      <c r="E71" s="76" t="s">
        <v>360</v>
      </c>
      <c r="F71" s="77" t="s">
        <v>280</v>
      </c>
      <c r="G71" s="77"/>
      <c r="H71" s="77"/>
      <c r="I71" s="77"/>
      <c r="J71" s="81">
        <f>VLOOKUP($F71,Calculations!$B$6:$AE$314,5,FALSE)</f>
        <v>70000</v>
      </c>
      <c r="K71" s="82" t="s">
        <v>269</v>
      </c>
      <c r="L71" s="82">
        <f t="shared" si="15"/>
        <v>70000</v>
      </c>
      <c r="M71" s="81">
        <f>VLOOKUP($F71,Calculations!$B$6:$AE$314,24,FALSE)</f>
        <v>51030</v>
      </c>
      <c r="N71" s="86">
        <v>56820</v>
      </c>
      <c r="O71" s="78">
        <f t="shared" si="13"/>
        <v>177850</v>
      </c>
      <c r="P71" s="78"/>
      <c r="Q71" s="81">
        <f t="shared" si="12"/>
        <v>70000</v>
      </c>
      <c r="R71" s="81"/>
      <c r="S71" s="81"/>
      <c r="T71" s="81">
        <f t="shared" si="14"/>
        <v>70000</v>
      </c>
      <c r="U71" s="77"/>
      <c r="V71" s="81">
        <f>VLOOKUP($F71,Calculations!$B$6:$AE$314,8,FALSE)</f>
        <v>24230.76923076923</v>
      </c>
      <c r="W71" s="83">
        <f>VLOOKUP($F71,Calculations!$B$6:$AE$314,11,FALSE)</f>
        <v>52500</v>
      </c>
      <c r="X71" s="83"/>
      <c r="Y71" s="83">
        <f t="shared" si="10"/>
        <v>94230.769230769234</v>
      </c>
      <c r="Z71" s="83">
        <f t="shared" si="11"/>
        <v>122500</v>
      </c>
      <c r="AA71" s="83"/>
      <c r="AB71" s="84">
        <f>VLOOKUP($F71,Calculations!$B$6:$AE$314,29,FALSE)</f>
        <v>34912</v>
      </c>
      <c r="AC71" s="77"/>
      <c r="AD71" s="83">
        <f>VLOOKUP($F71,Calculations!$B$6:$AE$314,7,FALSE)</f>
        <v>0</v>
      </c>
      <c r="AE71" s="83">
        <f>VLOOKUP($F71,Calculations!$B$6:$AE$314,10,FALSE)</f>
        <v>0</v>
      </c>
      <c r="AH71" s="4"/>
    </row>
    <row r="72" spans="1:34" x14ac:dyDescent="0.25">
      <c r="A72" s="79" t="s">
        <v>178</v>
      </c>
      <c r="B72" s="79" t="s">
        <v>354</v>
      </c>
      <c r="C72" s="76"/>
      <c r="D72" s="76"/>
      <c r="E72" s="76" t="s">
        <v>360</v>
      </c>
      <c r="F72" s="77" t="s">
        <v>239</v>
      </c>
      <c r="G72" s="77"/>
      <c r="H72" s="77"/>
      <c r="I72" s="77"/>
      <c r="J72" s="81">
        <f>VLOOKUP($F72,Calculations!$B$6:$AE$314,5,FALSE)</f>
        <v>68471</v>
      </c>
      <c r="K72" s="82" t="s">
        <v>269</v>
      </c>
      <c r="L72" s="82">
        <f t="shared" si="15"/>
        <v>68471</v>
      </c>
      <c r="M72" s="81">
        <f>VLOOKUP($F72,Calculations!$B$6:$AE$314,24,FALSE)</f>
        <v>0</v>
      </c>
      <c r="N72" s="86"/>
      <c r="O72" s="78">
        <f t="shared" si="13"/>
        <v>68471</v>
      </c>
      <c r="P72" s="78"/>
      <c r="Q72" s="81">
        <f t="shared" si="12"/>
        <v>68471</v>
      </c>
      <c r="R72" s="81"/>
      <c r="S72" s="81"/>
      <c r="T72" s="81">
        <f t="shared" si="14"/>
        <v>68471</v>
      </c>
      <c r="U72" s="77"/>
      <c r="V72" s="81">
        <f>VLOOKUP($F72,Calculations!$B$6:$AE$314,8,FALSE)</f>
        <v>7900.5</v>
      </c>
      <c r="W72" s="83">
        <f>VLOOKUP($F72,Calculations!$B$6:$AE$314,11,FALSE)</f>
        <v>35552.25</v>
      </c>
      <c r="X72" s="83"/>
      <c r="Y72" s="83">
        <f t="shared" si="10"/>
        <v>76371.5</v>
      </c>
      <c r="Z72" s="83">
        <f t="shared" si="11"/>
        <v>104023.25</v>
      </c>
      <c r="AA72" s="83"/>
      <c r="AB72" s="84">
        <f>VLOOKUP($F72,Calculations!$B$6:$AE$314,29,FALSE)</f>
        <v>36526</v>
      </c>
      <c r="AC72" s="77"/>
      <c r="AD72" s="83">
        <f>VLOOKUP($F72,Calculations!$B$6:$AE$314,7,FALSE)</f>
        <v>0</v>
      </c>
      <c r="AE72" s="83">
        <f>VLOOKUP($F72,Calculations!$B$6:$AE$314,10,FALSE)</f>
        <v>0</v>
      </c>
      <c r="AH72" s="4"/>
    </row>
    <row r="73" spans="1:34" x14ac:dyDescent="0.25">
      <c r="A73" s="79" t="s">
        <v>100</v>
      </c>
      <c r="B73" s="79" t="s">
        <v>83</v>
      </c>
      <c r="C73" s="76"/>
      <c r="D73" s="76"/>
      <c r="E73" s="76" t="s">
        <v>360</v>
      </c>
      <c r="F73" s="77" t="s">
        <v>88</v>
      </c>
      <c r="G73" s="77" t="s">
        <v>89</v>
      </c>
      <c r="H73" s="77"/>
      <c r="I73" s="77"/>
      <c r="J73" s="81">
        <f>VLOOKUP($F73,Calculations!$B$6:$AE$314,5,FALSE)</f>
        <v>67000</v>
      </c>
      <c r="K73" s="82" t="s">
        <v>269</v>
      </c>
      <c r="L73" s="82">
        <f t="shared" si="15"/>
        <v>67000</v>
      </c>
      <c r="M73" s="81">
        <f>VLOOKUP($F73,Calculations!$B$6:$AE$314,24,FALSE)</f>
        <v>0</v>
      </c>
      <c r="N73" s="86"/>
      <c r="O73" s="78">
        <f t="shared" si="13"/>
        <v>67000</v>
      </c>
      <c r="P73" s="78"/>
      <c r="Q73" s="81">
        <f t="shared" si="12"/>
        <v>67000</v>
      </c>
      <c r="R73" s="81"/>
      <c r="S73" s="81"/>
      <c r="T73" s="81">
        <f t="shared" si="14"/>
        <v>67000</v>
      </c>
      <c r="U73" s="77"/>
      <c r="V73" s="81">
        <f>VLOOKUP($F73,Calculations!$B$6:$AE$314,8,FALSE)</f>
        <v>7730.7692307692314</v>
      </c>
      <c r="W73" s="83">
        <f>VLOOKUP($F73,Calculations!$B$6:$AE$314,11,FALSE)</f>
        <v>34788.461538461546</v>
      </c>
      <c r="X73" s="83"/>
      <c r="Y73" s="83">
        <f t="shared" si="10"/>
        <v>74730.769230769234</v>
      </c>
      <c r="Z73" s="83">
        <f t="shared" si="11"/>
        <v>101788.46153846155</v>
      </c>
      <c r="AA73" s="83"/>
      <c r="AB73" s="84">
        <f>VLOOKUP($F73,Calculations!$B$6:$AE$314,29,FALSE)</f>
        <v>36560</v>
      </c>
      <c r="AC73" s="77"/>
      <c r="AD73" s="83">
        <f>VLOOKUP($F73,Calculations!$B$6:$AE$314,7,FALSE)</f>
        <v>0</v>
      </c>
      <c r="AE73" s="83">
        <f>VLOOKUP($F73,Calculations!$B$6:$AE$314,10,FALSE)</f>
        <v>0</v>
      </c>
      <c r="AH73" s="4"/>
    </row>
    <row r="74" spans="1:34" x14ac:dyDescent="0.25">
      <c r="A74" s="79" t="s">
        <v>82</v>
      </c>
      <c r="B74" s="79" t="s">
        <v>83</v>
      </c>
      <c r="C74" s="76"/>
      <c r="D74" s="76"/>
      <c r="E74" s="76" t="s">
        <v>360</v>
      </c>
      <c r="F74" s="77" t="s">
        <v>80</v>
      </c>
      <c r="G74" s="77" t="s">
        <v>81</v>
      </c>
      <c r="H74" s="77" t="s">
        <v>336</v>
      </c>
      <c r="I74" s="77"/>
      <c r="J74" s="81">
        <f>VLOOKUP($F74,Calculations!$B$6:$AE$314,5,FALSE)</f>
        <v>65000</v>
      </c>
      <c r="K74" s="82" t="s">
        <v>269</v>
      </c>
      <c r="L74" s="82">
        <f t="shared" si="15"/>
        <v>65000</v>
      </c>
      <c r="M74" s="81">
        <f>VLOOKUP($F74,Calculations!$B$6:$AE$314,24,FALSE)</f>
        <v>27500</v>
      </c>
      <c r="N74" s="86"/>
      <c r="O74" s="78">
        <f t="shared" si="13"/>
        <v>92500</v>
      </c>
      <c r="P74" s="78"/>
      <c r="Q74" s="81">
        <f t="shared" si="12"/>
        <v>65000</v>
      </c>
      <c r="R74" s="81"/>
      <c r="S74" s="81"/>
      <c r="T74" s="81">
        <f t="shared" si="14"/>
        <v>65000</v>
      </c>
      <c r="U74" s="77"/>
      <c r="V74" s="81">
        <f>VLOOKUP($F74,Calculations!$B$6:$AE$314,8,FALSE)</f>
        <v>63750</v>
      </c>
      <c r="W74" s="83">
        <f>VLOOKUP($F74,Calculations!$B$6:$AE$314,11,FALSE)</f>
        <v>90000</v>
      </c>
      <c r="X74" s="83"/>
      <c r="Y74" s="83">
        <f t="shared" si="10"/>
        <v>128750</v>
      </c>
      <c r="Z74" s="83">
        <f t="shared" si="11"/>
        <v>155000</v>
      </c>
      <c r="AA74" s="83"/>
      <c r="AB74" s="84">
        <f>VLOOKUP($F74,Calculations!$B$6:$AE$314,29,FALSE)</f>
        <v>31126</v>
      </c>
      <c r="AC74" s="77"/>
      <c r="AD74" s="83">
        <f>VLOOKUP($F74,Calculations!$B$6:$AE$314,7,FALSE)</f>
        <v>0</v>
      </c>
      <c r="AE74" s="83">
        <f>VLOOKUP($F74,Calculations!$B$6:$AE$314,10,FALSE)</f>
        <v>0</v>
      </c>
      <c r="AH74" s="4"/>
    </row>
    <row r="75" spans="1:34" x14ac:dyDescent="0.25">
      <c r="A75" s="79" t="s">
        <v>218</v>
      </c>
      <c r="B75" s="79" t="s">
        <v>354</v>
      </c>
      <c r="C75" s="76"/>
      <c r="D75" s="76"/>
      <c r="E75" s="76" t="s">
        <v>360</v>
      </c>
      <c r="F75" s="77" t="s">
        <v>212</v>
      </c>
      <c r="G75" s="77"/>
      <c r="H75" s="77"/>
      <c r="I75" s="77"/>
      <c r="J75" s="81">
        <f>VLOOKUP($F75,Calculations!$B$6:$AE$314,5,FALSE)</f>
        <v>64800</v>
      </c>
      <c r="K75" s="82" t="s">
        <v>269</v>
      </c>
      <c r="L75" s="82">
        <f t="shared" si="15"/>
        <v>64800</v>
      </c>
      <c r="M75" s="81">
        <f>VLOOKUP($F75,Calculations!$B$6:$AE$314,24,FALSE)</f>
        <v>20000</v>
      </c>
      <c r="N75" s="86"/>
      <c r="O75" s="78">
        <f t="shared" si="13"/>
        <v>84800</v>
      </c>
      <c r="P75" s="78"/>
      <c r="Q75" s="81">
        <f t="shared" si="12"/>
        <v>64800</v>
      </c>
      <c r="R75" s="81"/>
      <c r="S75" s="81"/>
      <c r="T75" s="81">
        <f t="shared" si="14"/>
        <v>64800</v>
      </c>
      <c r="U75" s="77"/>
      <c r="V75" s="81">
        <f>VLOOKUP($F75,Calculations!$B$6:$AE$314,8,FALSE)</f>
        <v>59815.384615384617</v>
      </c>
      <c r="W75" s="83">
        <f>VLOOKUP($F75,Calculations!$B$6:$AE$314,11,FALSE)</f>
        <v>85984.615384615376</v>
      </c>
      <c r="X75" s="83"/>
      <c r="Y75" s="83">
        <f t="shared" si="10"/>
        <v>124615.38461538462</v>
      </c>
      <c r="Z75" s="83">
        <f t="shared" si="11"/>
        <v>150784.61538461538</v>
      </c>
      <c r="AA75" s="83"/>
      <c r="AB75" s="84">
        <f>VLOOKUP($F75,Calculations!$B$6:$AE$314,29,FALSE)</f>
        <v>31291</v>
      </c>
      <c r="AC75" s="77"/>
      <c r="AD75" s="83">
        <f>VLOOKUP($F75,Calculations!$B$6:$AE$314,7,FALSE)</f>
        <v>0</v>
      </c>
      <c r="AE75" s="83">
        <f>VLOOKUP($F75,Calculations!$B$6:$AE$314,10,FALSE)</f>
        <v>0</v>
      </c>
      <c r="AH75" s="4"/>
    </row>
    <row r="76" spans="1:34" x14ac:dyDescent="0.25">
      <c r="A76" s="79" t="s">
        <v>251</v>
      </c>
      <c r="B76" s="79" t="s">
        <v>354</v>
      </c>
      <c r="C76" s="76"/>
      <c r="D76" s="76"/>
      <c r="E76" s="76" t="s">
        <v>360</v>
      </c>
      <c r="F76" s="85" t="s">
        <v>330</v>
      </c>
      <c r="G76" s="77"/>
      <c r="H76" s="77"/>
      <c r="I76" s="77"/>
      <c r="J76" s="81">
        <f>VLOOKUP($F76,Calculations!$B$6:$AE$314,5,FALSE)</f>
        <v>64400</v>
      </c>
      <c r="K76" s="82" t="s">
        <v>269</v>
      </c>
      <c r="L76" s="82">
        <f t="shared" si="15"/>
        <v>64400</v>
      </c>
      <c r="M76" s="81">
        <f>VLOOKUP($F76,Calculations!$B$6:$AE$314,24,FALSE)</f>
        <v>45000</v>
      </c>
      <c r="N76" s="86"/>
      <c r="O76" s="78">
        <f t="shared" si="13"/>
        <v>109400</v>
      </c>
      <c r="P76" s="78"/>
      <c r="Q76" s="81">
        <f t="shared" si="12"/>
        <v>64400</v>
      </c>
      <c r="R76" s="81"/>
      <c r="S76" s="81"/>
      <c r="T76" s="81">
        <f t="shared" si="14"/>
        <v>64400</v>
      </c>
      <c r="U76" s="77"/>
      <c r="V76" s="81">
        <f>VLOOKUP($F76,Calculations!$B$6:$AE$314,8,FALSE)</f>
        <v>37153.846153846156</v>
      </c>
      <c r="W76" s="83">
        <f>VLOOKUP($F76,Calculations!$B$6:$AE$314,11,FALSE)</f>
        <v>63161.538461538468</v>
      </c>
      <c r="X76" s="83"/>
      <c r="Y76" s="83">
        <f t="shared" si="10"/>
        <v>101553.84615384616</v>
      </c>
      <c r="Z76" s="83">
        <f t="shared" si="11"/>
        <v>127561.53846153847</v>
      </c>
      <c r="AA76" s="83"/>
      <c r="AB76" s="84">
        <f>VLOOKUP($F76,Calculations!$B$6:$AE$314,29,FALSE)</f>
        <v>33695</v>
      </c>
      <c r="AC76" s="77"/>
      <c r="AD76" s="83">
        <f>VLOOKUP($F76,Calculations!$B$6:$AE$314,7,FALSE)</f>
        <v>0</v>
      </c>
      <c r="AE76" s="83">
        <f>VLOOKUP($F76,Calculations!$B$6:$AE$314,10,FALSE)</f>
        <v>0</v>
      </c>
      <c r="AH76" s="4"/>
    </row>
    <row r="77" spans="1:34" x14ac:dyDescent="0.25">
      <c r="A77" s="79" t="s">
        <v>82</v>
      </c>
      <c r="B77" s="79" t="s">
        <v>154</v>
      </c>
      <c r="C77" s="76"/>
      <c r="D77" s="76"/>
      <c r="E77" s="76" t="s">
        <v>360</v>
      </c>
      <c r="F77" s="77" t="s">
        <v>157</v>
      </c>
      <c r="G77" s="77" t="s">
        <v>158</v>
      </c>
      <c r="H77" s="77" t="s">
        <v>336</v>
      </c>
      <c r="I77" s="77"/>
      <c r="J77" s="81">
        <f>VLOOKUP($F77,Calculations!$B$6:$AE$314,5,FALSE)</f>
        <v>62000</v>
      </c>
      <c r="K77" s="82" t="s">
        <v>269</v>
      </c>
      <c r="L77" s="82">
        <f t="shared" si="15"/>
        <v>62000</v>
      </c>
      <c r="M77" s="81">
        <f>VLOOKUP($F77,Calculations!$B$6:$AE$314,24,FALSE)</f>
        <v>20000</v>
      </c>
      <c r="N77" s="86"/>
      <c r="O77" s="78">
        <f t="shared" si="13"/>
        <v>82000</v>
      </c>
      <c r="P77" s="78"/>
      <c r="Q77" s="81">
        <f t="shared" si="12"/>
        <v>62000</v>
      </c>
      <c r="R77" s="81"/>
      <c r="S77" s="81"/>
      <c r="T77" s="81">
        <f t="shared" si="14"/>
        <v>62000</v>
      </c>
      <c r="U77" s="77"/>
      <c r="V77" s="81">
        <f>VLOOKUP($F77,Calculations!$B$6:$AE$314,8,FALSE)</f>
        <v>10730.76923076923</v>
      </c>
      <c r="W77" s="83">
        <f>VLOOKUP($F77,Calculations!$B$6:$AE$314,11,FALSE)</f>
        <v>35769.23076923078</v>
      </c>
      <c r="X77" s="83"/>
      <c r="Y77" s="83">
        <f t="shared" si="10"/>
        <v>72730.769230769234</v>
      </c>
      <c r="Z77" s="83">
        <f t="shared" si="11"/>
        <v>97769.23076923078</v>
      </c>
      <c r="AA77" s="83"/>
      <c r="AB77" s="84">
        <f>VLOOKUP($F77,Calculations!$B$6:$AE$314,29,FALSE)</f>
        <v>36136</v>
      </c>
      <c r="AC77" s="77"/>
      <c r="AD77" s="83">
        <f>VLOOKUP($F77,Calculations!$B$6:$AE$314,7,FALSE)</f>
        <v>0</v>
      </c>
      <c r="AE77" s="83">
        <f>VLOOKUP($F77,Calculations!$B$6:$AE$314,10,FALSE)</f>
        <v>0</v>
      </c>
      <c r="AH77" s="4"/>
    </row>
    <row r="78" spans="1:34" x14ac:dyDescent="0.25">
      <c r="A78" s="79" t="s">
        <v>178</v>
      </c>
      <c r="B78" s="79" t="s">
        <v>354</v>
      </c>
      <c r="C78" s="76"/>
      <c r="D78" s="76"/>
      <c r="E78" s="76" t="s">
        <v>360</v>
      </c>
      <c r="F78" s="77" t="s">
        <v>232</v>
      </c>
      <c r="G78" s="77"/>
      <c r="H78" s="77"/>
      <c r="I78" s="77"/>
      <c r="J78" s="81">
        <f>VLOOKUP($F78,Calculations!$B$6:$AE$314,5,FALSE)</f>
        <v>60690</v>
      </c>
      <c r="K78" s="82" t="s">
        <v>269</v>
      </c>
      <c r="L78" s="82">
        <f t="shared" si="15"/>
        <v>60690</v>
      </c>
      <c r="M78" s="81">
        <f>VLOOKUP($F78,Calculations!$B$6:$AE$314,24,FALSE)</f>
        <v>15000</v>
      </c>
      <c r="N78" s="86"/>
      <c r="O78" s="78">
        <f t="shared" si="13"/>
        <v>75690</v>
      </c>
      <c r="P78" s="78"/>
      <c r="Q78" s="81">
        <f t="shared" si="12"/>
        <v>60690</v>
      </c>
      <c r="R78" s="81"/>
      <c r="S78" s="81"/>
      <c r="T78" s="81">
        <f t="shared" si="14"/>
        <v>60690</v>
      </c>
      <c r="U78" s="77"/>
      <c r="V78" s="81">
        <f>VLOOKUP($F78,Calculations!$B$6:$AE$314,8,FALSE)</f>
        <v>24509.423076923074</v>
      </c>
      <c r="W78" s="83">
        <f>VLOOKUP($F78,Calculations!$B$6:$AE$314,11,FALSE)</f>
        <v>49018.846153846149</v>
      </c>
      <c r="X78" s="83"/>
      <c r="Y78" s="83">
        <f t="shared" si="10"/>
        <v>85199.423076923078</v>
      </c>
      <c r="Z78" s="83">
        <f t="shared" si="11"/>
        <v>109708.84615384616</v>
      </c>
      <c r="AA78" s="83"/>
      <c r="AB78" s="84">
        <f>VLOOKUP($F78,Calculations!$B$6:$AE$314,29,FALSE)</f>
        <v>34610</v>
      </c>
      <c r="AC78" s="77"/>
      <c r="AD78" s="83">
        <f>VLOOKUP($F78,Calculations!$B$6:$AE$314,7,FALSE)</f>
        <v>0</v>
      </c>
      <c r="AE78" s="83">
        <f>VLOOKUP($F78,Calculations!$B$6:$AE$314,10,FALSE)</f>
        <v>0</v>
      </c>
      <c r="AH78" s="4"/>
    </row>
    <row r="79" spans="1:34" x14ac:dyDescent="0.25">
      <c r="A79" s="79" t="s">
        <v>76</v>
      </c>
      <c r="B79" s="79" t="s">
        <v>354</v>
      </c>
      <c r="C79" s="76"/>
      <c r="D79" s="76"/>
      <c r="E79" s="76" t="s">
        <v>360</v>
      </c>
      <c r="F79" s="77" t="s">
        <v>38</v>
      </c>
      <c r="G79" s="77" t="s">
        <v>39</v>
      </c>
      <c r="H79" s="77" t="s">
        <v>337</v>
      </c>
      <c r="I79" s="77"/>
      <c r="J79" s="81">
        <f>VLOOKUP($F79,Calculations!$B$6:$AE$314,5,FALSE)</f>
        <v>60000</v>
      </c>
      <c r="K79" s="82" t="s">
        <v>269</v>
      </c>
      <c r="L79" s="82">
        <f t="shared" si="15"/>
        <v>60000</v>
      </c>
      <c r="M79" s="81">
        <f>VLOOKUP($F79,Calculations!$B$6:$AE$314,24,FALSE)</f>
        <v>0</v>
      </c>
      <c r="N79" s="86"/>
      <c r="O79" s="78">
        <f t="shared" si="13"/>
        <v>60000</v>
      </c>
      <c r="P79" s="78"/>
      <c r="Q79" s="81">
        <f t="shared" si="12"/>
        <v>60000</v>
      </c>
      <c r="R79" s="81"/>
      <c r="S79" s="81"/>
      <c r="T79" s="81">
        <f t="shared" si="14"/>
        <v>60000</v>
      </c>
      <c r="U79" s="77"/>
      <c r="V79" s="81">
        <f>VLOOKUP($F79,Calculations!$B$6:$AE$314,8,FALSE)</f>
        <v>3461.5384615384614</v>
      </c>
      <c r="W79" s="83">
        <f>VLOOKUP($F79,Calculations!$B$6:$AE$314,11,FALSE)</f>
        <v>24230.769230769227</v>
      </c>
      <c r="X79" s="83"/>
      <c r="Y79" s="83">
        <f t="shared" si="10"/>
        <v>63461.538461538461</v>
      </c>
      <c r="Z79" s="83">
        <f t="shared" si="11"/>
        <v>84230.76923076922</v>
      </c>
      <c r="AA79" s="83"/>
      <c r="AB79" s="84">
        <f>VLOOKUP($F79,Calculations!$B$6:$AE$314,29,FALSE)</f>
        <v>36878</v>
      </c>
      <c r="AC79" s="77"/>
      <c r="AD79" s="83">
        <f>VLOOKUP($F79,Calculations!$B$6:$AE$314,7,FALSE)</f>
        <v>0</v>
      </c>
      <c r="AE79" s="83">
        <f>VLOOKUP($F79,Calculations!$B$6:$AE$314,10,FALSE)</f>
        <v>0</v>
      </c>
      <c r="AH79" s="4"/>
    </row>
    <row r="80" spans="1:34" x14ac:dyDescent="0.25">
      <c r="A80" s="79" t="s">
        <v>357</v>
      </c>
      <c r="B80" s="79" t="s">
        <v>354</v>
      </c>
      <c r="C80" s="76"/>
      <c r="D80" s="76"/>
      <c r="E80" s="76" t="s">
        <v>360</v>
      </c>
      <c r="F80" s="77" t="s">
        <v>286</v>
      </c>
      <c r="G80" s="77"/>
      <c r="H80" s="77"/>
      <c r="I80" s="77"/>
      <c r="J80" s="81">
        <f>VLOOKUP($F80,Calculations!$B$6:$AE$314,5,FALSE)</f>
        <v>60000</v>
      </c>
      <c r="K80" s="82" t="s">
        <v>272</v>
      </c>
      <c r="L80" s="82"/>
      <c r="M80" s="81">
        <f>VLOOKUP($F80,Calculations!$B$6:$AE$314,24,FALSE)</f>
        <v>0</v>
      </c>
      <c r="N80" s="86"/>
      <c r="O80" s="78">
        <f t="shared" si="13"/>
        <v>60000</v>
      </c>
      <c r="P80" s="78"/>
      <c r="Q80" s="81">
        <f t="shared" si="12"/>
        <v>60000</v>
      </c>
      <c r="R80" s="81"/>
      <c r="S80" s="81"/>
      <c r="T80" s="81">
        <f t="shared" si="14"/>
        <v>60000</v>
      </c>
      <c r="U80" s="77"/>
      <c r="V80" s="81">
        <f>VLOOKUP($F80,Calculations!$B$6:$AE$314,8,FALSE)</f>
        <v>3461.5384615384614</v>
      </c>
      <c r="W80" s="83">
        <f>VLOOKUP($F80,Calculations!$B$6:$AE$314,11,FALSE)</f>
        <v>24230.769230769227</v>
      </c>
      <c r="X80" s="83"/>
      <c r="Y80" s="83">
        <f t="shared" si="10"/>
        <v>63461.538461538461</v>
      </c>
      <c r="Z80" s="83">
        <f t="shared" si="11"/>
        <v>84230.76923076922</v>
      </c>
      <c r="AA80" s="83"/>
      <c r="AB80" s="84">
        <f>VLOOKUP($F80,Calculations!$B$6:$AE$314,29,FALSE)</f>
        <v>36982</v>
      </c>
      <c r="AC80" s="77"/>
      <c r="AD80" s="83">
        <f>VLOOKUP($F80,Calculations!$B$6:$AE$314,7,FALSE)</f>
        <v>0</v>
      </c>
      <c r="AE80" s="83">
        <f>VLOOKUP($F80,Calculations!$B$6:$AE$314,10,FALSE)</f>
        <v>0</v>
      </c>
      <c r="AH80" s="4"/>
    </row>
    <row r="81" spans="1:34" x14ac:dyDescent="0.25">
      <c r="A81" s="79" t="s">
        <v>178</v>
      </c>
      <c r="B81" s="79" t="s">
        <v>354</v>
      </c>
      <c r="C81" s="76"/>
      <c r="D81" s="76"/>
      <c r="E81" s="76" t="s">
        <v>360</v>
      </c>
      <c r="F81" s="77" t="s">
        <v>242</v>
      </c>
      <c r="G81" s="77"/>
      <c r="H81" s="77"/>
      <c r="I81" s="77"/>
      <c r="J81" s="81">
        <f>VLOOKUP($F81,Calculations!$B$6:$AE$314,5,FALSE)</f>
        <v>56886</v>
      </c>
      <c r="K81" s="82" t="s">
        <v>269</v>
      </c>
      <c r="L81" s="82">
        <f t="shared" ref="L81:L124" si="16">J81</f>
        <v>56886</v>
      </c>
      <c r="M81" s="81">
        <f>VLOOKUP($F81,Calculations!$B$6:$AE$314,24,FALSE)</f>
        <v>10000</v>
      </c>
      <c r="N81" s="86"/>
      <c r="O81" s="78">
        <f t="shared" si="13"/>
        <v>66886</v>
      </c>
      <c r="P81" s="78"/>
      <c r="Q81" s="81">
        <f t="shared" si="12"/>
        <v>56886</v>
      </c>
      <c r="R81" s="81"/>
      <c r="S81" s="81"/>
      <c r="T81" s="81">
        <f t="shared" si="14"/>
        <v>56886</v>
      </c>
      <c r="U81" s="77"/>
      <c r="V81" s="81">
        <f>VLOOKUP($F81,Calculations!$B$6:$AE$314,8,FALSE)</f>
        <v>9845.6538461538476</v>
      </c>
      <c r="W81" s="83">
        <f>VLOOKUP($F81,Calculations!$B$6:$AE$314,11,FALSE)</f>
        <v>29536.961538461543</v>
      </c>
      <c r="X81" s="83"/>
      <c r="Y81" s="83">
        <f t="shared" si="10"/>
        <v>66731.653846153844</v>
      </c>
      <c r="Z81" s="83">
        <f t="shared" si="11"/>
        <v>86422.961538461546</v>
      </c>
      <c r="AA81" s="83"/>
      <c r="AB81" s="84">
        <f>VLOOKUP($F81,Calculations!$B$6:$AE$314,29,FALSE)</f>
        <v>36100</v>
      </c>
      <c r="AC81" s="77"/>
      <c r="AD81" s="83">
        <f>VLOOKUP($F81,Calculations!$B$6:$AE$314,7,FALSE)</f>
        <v>0</v>
      </c>
      <c r="AE81" s="83">
        <f>VLOOKUP($F81,Calculations!$B$6:$AE$314,10,FALSE)</f>
        <v>0</v>
      </c>
      <c r="AH81" s="4"/>
    </row>
    <row r="82" spans="1:34" x14ac:dyDescent="0.25">
      <c r="A82" s="79" t="s">
        <v>126</v>
      </c>
      <c r="B82" s="79" t="s">
        <v>83</v>
      </c>
      <c r="C82" s="76"/>
      <c r="D82" s="76"/>
      <c r="E82" s="76" t="s">
        <v>360</v>
      </c>
      <c r="F82" s="77" t="s">
        <v>122</v>
      </c>
      <c r="G82" s="77" t="s">
        <v>123</v>
      </c>
      <c r="H82" s="77" t="s">
        <v>336</v>
      </c>
      <c r="I82" s="77"/>
      <c r="J82" s="81">
        <f>VLOOKUP($F82,Calculations!$B$6:$AE$314,5,FALSE)</f>
        <v>55000</v>
      </c>
      <c r="K82" s="82" t="s">
        <v>269</v>
      </c>
      <c r="L82" s="82">
        <f t="shared" si="16"/>
        <v>55000</v>
      </c>
      <c r="M82" s="81">
        <f>VLOOKUP($F82,Calculations!$B$6:$AE$314,24,FALSE)</f>
        <v>5000</v>
      </c>
      <c r="N82" s="86"/>
      <c r="O82" s="78">
        <f t="shared" si="13"/>
        <v>60000</v>
      </c>
      <c r="P82" s="78"/>
      <c r="Q82" s="81">
        <f t="shared" si="12"/>
        <v>55000</v>
      </c>
      <c r="R82" s="81"/>
      <c r="S82" s="81"/>
      <c r="T82" s="81">
        <f t="shared" si="14"/>
        <v>55000</v>
      </c>
      <c r="U82" s="77"/>
      <c r="V82" s="81">
        <f>VLOOKUP($F82,Calculations!$B$6:$AE$314,8,FALSE)</f>
        <v>38076.923076923078</v>
      </c>
      <c r="W82" s="83">
        <f>VLOOKUP($F82,Calculations!$B$6:$AE$314,11,FALSE)</f>
        <v>57115.384615384617</v>
      </c>
      <c r="X82" s="83"/>
      <c r="Y82" s="83">
        <f t="shared" si="10"/>
        <v>93076.923076923078</v>
      </c>
      <c r="Z82" s="83">
        <f t="shared" si="11"/>
        <v>112115.38461538462</v>
      </c>
      <c r="AA82" s="83"/>
      <c r="AB82" s="84">
        <f>VLOOKUP($F82,Calculations!$B$6:$AE$314,29,FALSE)</f>
        <v>32965</v>
      </c>
      <c r="AC82" s="77"/>
      <c r="AD82" s="83">
        <f>VLOOKUP($F82,Calculations!$B$6:$AE$314,7,FALSE)</f>
        <v>0</v>
      </c>
      <c r="AE82" s="83">
        <f>VLOOKUP($F82,Calculations!$B$6:$AE$314,10,FALSE)</f>
        <v>0</v>
      </c>
      <c r="AH82" s="4"/>
    </row>
    <row r="83" spans="1:34" x14ac:dyDescent="0.25">
      <c r="A83" s="79" t="s">
        <v>76</v>
      </c>
      <c r="B83" s="79" t="s">
        <v>354</v>
      </c>
      <c r="C83" s="76"/>
      <c r="D83" s="76"/>
      <c r="E83" s="76" t="s">
        <v>360</v>
      </c>
      <c r="F83" s="77" t="s">
        <v>74</v>
      </c>
      <c r="G83" s="77" t="s">
        <v>75</v>
      </c>
      <c r="H83" s="77" t="s">
        <v>341</v>
      </c>
      <c r="I83" s="77"/>
      <c r="J83" s="81">
        <f>VLOOKUP($F83,Calculations!$B$6:$AE$314,5,FALSE)</f>
        <v>55000</v>
      </c>
      <c r="K83" s="82" t="s">
        <v>269</v>
      </c>
      <c r="L83" s="82">
        <f t="shared" si="16"/>
        <v>55000</v>
      </c>
      <c r="M83" s="81">
        <f>VLOOKUP($F83,Calculations!$B$6:$AE$314,24,FALSE)</f>
        <v>0</v>
      </c>
      <c r="N83" s="86"/>
      <c r="O83" s="78">
        <f t="shared" si="13"/>
        <v>55000</v>
      </c>
      <c r="P83" s="78"/>
      <c r="Q83" s="81">
        <f t="shared" si="12"/>
        <v>55000</v>
      </c>
      <c r="R83" s="81"/>
      <c r="S83" s="81"/>
      <c r="T83" s="81">
        <f t="shared" si="14"/>
        <v>55000</v>
      </c>
      <c r="U83" s="77"/>
      <c r="V83" s="81">
        <f>VLOOKUP($F83,Calculations!$B$6:$AE$314,8,FALSE)</f>
        <v>6346.1538461538457</v>
      </c>
      <c r="W83" s="83">
        <f>VLOOKUP($F83,Calculations!$B$6:$AE$314,11,FALSE)</f>
        <v>25384.615384615383</v>
      </c>
      <c r="X83" s="83"/>
      <c r="Y83" s="83">
        <f t="shared" si="10"/>
        <v>61346.153846153844</v>
      </c>
      <c r="Z83" s="83">
        <f t="shared" si="11"/>
        <v>80384.615384615376</v>
      </c>
      <c r="AA83" s="83"/>
      <c r="AB83" s="84">
        <f>VLOOKUP($F83,Calculations!$B$6:$AE$314,29,FALSE)</f>
        <v>36549</v>
      </c>
      <c r="AC83" s="77"/>
      <c r="AD83" s="83">
        <f>VLOOKUP($F83,Calculations!$B$6:$AE$314,7,FALSE)</f>
        <v>0</v>
      </c>
      <c r="AE83" s="83">
        <f>VLOOKUP($F83,Calculations!$B$6:$AE$314,10,FALSE)</f>
        <v>0</v>
      </c>
      <c r="AH83" s="4"/>
    </row>
    <row r="84" spans="1:34" x14ac:dyDescent="0.25">
      <c r="A84" s="79" t="s">
        <v>121</v>
      </c>
      <c r="B84" s="79" t="s">
        <v>83</v>
      </c>
      <c r="C84" s="76"/>
      <c r="D84" s="76"/>
      <c r="E84" s="76" t="s">
        <v>360</v>
      </c>
      <c r="F84" s="77" t="s">
        <v>111</v>
      </c>
      <c r="G84" s="77" t="s">
        <v>112</v>
      </c>
      <c r="H84" s="77"/>
      <c r="I84" s="77"/>
      <c r="J84" s="81">
        <f>VLOOKUP($F84,Calculations!$B$6:$AE$314,5,FALSE)</f>
        <v>54955</v>
      </c>
      <c r="K84" s="82" t="s">
        <v>269</v>
      </c>
      <c r="L84" s="82">
        <f t="shared" si="16"/>
        <v>54955</v>
      </c>
      <c r="M84" s="81">
        <f>VLOOKUP($F84,Calculations!$B$6:$AE$314,24,FALSE)</f>
        <v>0</v>
      </c>
      <c r="N84" s="86"/>
      <c r="O84" s="78">
        <f t="shared" si="13"/>
        <v>54955</v>
      </c>
      <c r="P84" s="78"/>
      <c r="Q84" s="81">
        <f t="shared" si="12"/>
        <v>54955</v>
      </c>
      <c r="R84" s="81"/>
      <c r="S84" s="81"/>
      <c r="T84" s="81">
        <f t="shared" si="14"/>
        <v>54955</v>
      </c>
      <c r="U84" s="77"/>
      <c r="V84" s="81">
        <f>VLOOKUP($F84,Calculations!$B$6:$AE$314,8,FALSE)</f>
        <v>34875.288461538461</v>
      </c>
      <c r="W84" s="83">
        <f>VLOOKUP($F84,Calculations!$B$6:$AE$314,11,FALSE)</f>
        <v>53898.173076923085</v>
      </c>
      <c r="X84" s="83"/>
      <c r="Y84" s="83">
        <f t="shared" si="10"/>
        <v>89830.288461538468</v>
      </c>
      <c r="Z84" s="83">
        <f t="shared" si="11"/>
        <v>108853.17307692309</v>
      </c>
      <c r="AA84" s="83"/>
      <c r="AB84" s="84">
        <f>VLOOKUP($F84,Calculations!$B$6:$AE$314,29,FALSE)</f>
        <v>33161</v>
      </c>
      <c r="AC84" s="77"/>
      <c r="AD84" s="83">
        <f>VLOOKUP($F84,Calculations!$B$6:$AE$314,7,FALSE)</f>
        <v>0</v>
      </c>
      <c r="AE84" s="83">
        <f>VLOOKUP($F84,Calculations!$B$6:$AE$314,10,FALSE)</f>
        <v>0</v>
      </c>
      <c r="AH84" s="4"/>
    </row>
    <row r="85" spans="1:34" x14ac:dyDescent="0.25">
      <c r="A85" s="79" t="s">
        <v>178</v>
      </c>
      <c r="B85" s="79" t="s">
        <v>127</v>
      </c>
      <c r="C85" s="76"/>
      <c r="D85" s="76"/>
      <c r="E85" s="76" t="s">
        <v>360</v>
      </c>
      <c r="F85" s="77" t="s">
        <v>174</v>
      </c>
      <c r="G85" s="77"/>
      <c r="H85" s="77"/>
      <c r="I85" s="77"/>
      <c r="J85" s="81">
        <f>VLOOKUP($F85,Calculations!$B$6:$AE$314,5,FALSE)</f>
        <v>54037</v>
      </c>
      <c r="K85" s="82" t="s">
        <v>269</v>
      </c>
      <c r="L85" s="82">
        <f t="shared" si="16"/>
        <v>54037</v>
      </c>
      <c r="M85" s="81">
        <f>VLOOKUP($F85,Calculations!$B$6:$AE$314,24,FALSE)</f>
        <v>8000</v>
      </c>
      <c r="N85" s="86"/>
      <c r="O85" s="78">
        <f t="shared" si="13"/>
        <v>62037</v>
      </c>
      <c r="P85" s="78"/>
      <c r="Q85" s="81">
        <f t="shared" si="12"/>
        <v>54037</v>
      </c>
      <c r="R85" s="81"/>
      <c r="S85" s="81"/>
      <c r="T85" s="81">
        <f t="shared" si="14"/>
        <v>54037</v>
      </c>
      <c r="U85" s="77"/>
      <c r="V85" s="81">
        <f>VLOOKUP($F85,Calculations!$B$6:$AE$314,8,FALSE)</f>
        <v>37410.230769230766</v>
      </c>
      <c r="W85" s="83">
        <f>VLOOKUP($F85,Calculations!$B$6:$AE$314,11,FALSE)</f>
        <v>56115.346153846149</v>
      </c>
      <c r="X85" s="83"/>
      <c r="Y85" s="83">
        <f t="shared" si="10"/>
        <v>91447.230769230766</v>
      </c>
      <c r="Z85" s="83">
        <f t="shared" si="11"/>
        <v>110152.34615384616</v>
      </c>
      <c r="AA85" s="83"/>
      <c r="AB85" s="84">
        <f>VLOOKUP($F85,Calculations!$B$6:$AE$314,29,FALSE)</f>
        <v>32994</v>
      </c>
      <c r="AC85" s="77"/>
      <c r="AD85" s="83">
        <f>VLOOKUP($F85,Calculations!$B$6:$AE$314,7,FALSE)</f>
        <v>0</v>
      </c>
      <c r="AE85" s="83">
        <f>VLOOKUP($F85,Calculations!$B$6:$AE$314,10,FALSE)</f>
        <v>0</v>
      </c>
      <c r="AH85" s="4"/>
    </row>
    <row r="86" spans="1:34" x14ac:dyDescent="0.25">
      <c r="A86" s="79" t="s">
        <v>76</v>
      </c>
      <c r="B86" s="79" t="s">
        <v>354</v>
      </c>
      <c r="C86" s="76"/>
      <c r="D86" s="76"/>
      <c r="E86" s="76" t="s">
        <v>360</v>
      </c>
      <c r="F86" s="77" t="s">
        <v>64</v>
      </c>
      <c r="G86" s="77" t="s">
        <v>65</v>
      </c>
      <c r="H86" s="77" t="s">
        <v>336</v>
      </c>
      <c r="I86" s="77"/>
      <c r="J86" s="81">
        <f>VLOOKUP($F86,Calculations!$B$6:$AE$314,5,FALSE)</f>
        <v>54000</v>
      </c>
      <c r="K86" s="82" t="s">
        <v>269</v>
      </c>
      <c r="L86" s="82">
        <f t="shared" si="16"/>
        <v>54000</v>
      </c>
      <c r="M86" s="81">
        <f>VLOOKUP($F86,Calculations!$B$6:$AE$314,24,FALSE)</f>
        <v>0</v>
      </c>
      <c r="N86" s="86"/>
      <c r="O86" s="78">
        <f t="shared" si="13"/>
        <v>54000</v>
      </c>
      <c r="P86" s="78"/>
      <c r="Q86" s="81">
        <f t="shared" ref="Q86:Q117" si="17">+J86</f>
        <v>54000</v>
      </c>
      <c r="R86" s="81"/>
      <c r="S86" s="81"/>
      <c r="T86" s="81">
        <f t="shared" si="14"/>
        <v>54000</v>
      </c>
      <c r="U86" s="77"/>
      <c r="V86" s="81">
        <f>VLOOKUP($F86,Calculations!$B$6:$AE$314,8,FALSE)</f>
        <v>6230.7692307692314</v>
      </c>
      <c r="W86" s="83">
        <f>VLOOKUP($F86,Calculations!$B$6:$AE$314,11,FALSE)</f>
        <v>24923.076923076926</v>
      </c>
      <c r="X86" s="83"/>
      <c r="Y86" s="83">
        <f t="shared" si="10"/>
        <v>60230.769230769234</v>
      </c>
      <c r="Z86" s="83">
        <f t="shared" si="11"/>
        <v>78923.076923076922</v>
      </c>
      <c r="AA86" s="83"/>
      <c r="AB86" s="84">
        <f>VLOOKUP($F86,Calculations!$B$6:$AE$314,29,FALSE)</f>
        <v>36689</v>
      </c>
      <c r="AC86" s="77"/>
      <c r="AD86" s="83">
        <f>VLOOKUP($F86,Calculations!$B$6:$AE$314,7,FALSE)</f>
        <v>0</v>
      </c>
      <c r="AE86" s="83">
        <f>VLOOKUP($F86,Calculations!$B$6:$AE$314,10,FALSE)</f>
        <v>0</v>
      </c>
      <c r="AH86" s="4"/>
    </row>
    <row r="87" spans="1:34" x14ac:dyDescent="0.25">
      <c r="A87" s="79" t="s">
        <v>218</v>
      </c>
      <c r="B87" s="79" t="s">
        <v>354</v>
      </c>
      <c r="C87" s="76"/>
      <c r="D87" s="76"/>
      <c r="E87" s="76" t="s">
        <v>360</v>
      </c>
      <c r="F87" s="77" t="s">
        <v>216</v>
      </c>
      <c r="G87" s="77"/>
      <c r="H87" s="77"/>
      <c r="I87" s="77"/>
      <c r="J87" s="81">
        <f>VLOOKUP($F87,Calculations!$B$6:$AE$314,5,FALSE)</f>
        <v>52800</v>
      </c>
      <c r="K87" s="82" t="s">
        <v>269</v>
      </c>
      <c r="L87" s="82">
        <f t="shared" si="16"/>
        <v>52800</v>
      </c>
      <c r="M87" s="81">
        <f>VLOOKUP($F87,Calculations!$B$6:$AE$314,24,FALSE)</f>
        <v>10000</v>
      </c>
      <c r="N87" s="86"/>
      <c r="O87" s="78">
        <f t="shared" si="13"/>
        <v>62800</v>
      </c>
      <c r="P87" s="78"/>
      <c r="Q87" s="81">
        <f t="shared" si="17"/>
        <v>52800</v>
      </c>
      <c r="R87" s="81"/>
      <c r="S87" s="81"/>
      <c r="T87" s="81">
        <f t="shared" si="14"/>
        <v>52800</v>
      </c>
      <c r="U87" s="77"/>
      <c r="V87" s="81">
        <f>VLOOKUP($F87,Calculations!$B$6:$AE$314,8,FALSE)</f>
        <v>30461.538461538461</v>
      </c>
      <c r="W87" s="83">
        <f>VLOOKUP($F87,Calculations!$B$6:$AE$314,11,FALSE)</f>
        <v>48738.461538461546</v>
      </c>
      <c r="X87" s="83"/>
      <c r="Y87" s="83">
        <f t="shared" ref="Y87:Y150" si="18">T87+V87</f>
        <v>83261.538461538468</v>
      </c>
      <c r="Z87" s="83">
        <f t="shared" ref="Z87:Z150" si="19">T87+W87</f>
        <v>101538.46153846155</v>
      </c>
      <c r="AA87" s="83"/>
      <c r="AB87" s="84">
        <f>VLOOKUP($F87,Calculations!$B$6:$AE$314,29,FALSE)</f>
        <v>33623</v>
      </c>
      <c r="AC87" s="77"/>
      <c r="AD87" s="83">
        <f>VLOOKUP($F87,Calculations!$B$6:$AE$314,7,FALSE)</f>
        <v>0</v>
      </c>
      <c r="AE87" s="83">
        <f>VLOOKUP($F87,Calculations!$B$6:$AE$314,10,FALSE)</f>
        <v>0</v>
      </c>
      <c r="AH87" s="4"/>
    </row>
    <row r="88" spans="1:34" x14ac:dyDescent="0.25">
      <c r="A88" s="79" t="s">
        <v>76</v>
      </c>
      <c r="B88" s="79" t="s">
        <v>354</v>
      </c>
      <c r="C88" s="76"/>
      <c r="D88" s="76"/>
      <c r="E88" s="76" t="s">
        <v>360</v>
      </c>
      <c r="F88" s="77" t="s">
        <v>10</v>
      </c>
      <c r="G88" s="77" t="s">
        <v>11</v>
      </c>
      <c r="H88" s="77" t="s">
        <v>336</v>
      </c>
      <c r="I88" s="77"/>
      <c r="J88" s="81">
        <f>VLOOKUP($F88,Calculations!$B$6:$AE$314,5,FALSE)</f>
        <v>52600</v>
      </c>
      <c r="K88" s="82" t="s">
        <v>269</v>
      </c>
      <c r="L88" s="82">
        <f t="shared" si="16"/>
        <v>52600</v>
      </c>
      <c r="M88" s="81">
        <f>VLOOKUP($F88,Calculations!$B$6:$AE$314,24,FALSE)</f>
        <v>0</v>
      </c>
      <c r="N88" s="86"/>
      <c r="O88" s="78">
        <f t="shared" si="13"/>
        <v>52600</v>
      </c>
      <c r="P88" s="78"/>
      <c r="Q88" s="81">
        <f t="shared" si="17"/>
        <v>52600</v>
      </c>
      <c r="R88" s="81"/>
      <c r="S88" s="81"/>
      <c r="T88" s="81">
        <f t="shared" si="14"/>
        <v>52600</v>
      </c>
      <c r="U88" s="77"/>
      <c r="V88" s="81">
        <f>VLOOKUP($F88,Calculations!$B$6:$AE$314,8,FALSE)</f>
        <v>69796.153846153844</v>
      </c>
      <c r="W88" s="83">
        <f>VLOOKUP($F88,Calculations!$B$6:$AE$314,11,FALSE)</f>
        <v>78900</v>
      </c>
      <c r="X88" s="83"/>
      <c r="Y88" s="83">
        <f t="shared" si="18"/>
        <v>122396.15384615384</v>
      </c>
      <c r="Z88" s="83">
        <f t="shared" si="19"/>
        <v>131500</v>
      </c>
      <c r="AA88" s="83"/>
      <c r="AB88" s="84">
        <f>VLOOKUP($F88,Calculations!$B$6:$AE$314,29,FALSE)</f>
        <v>28751</v>
      </c>
      <c r="AC88" s="77"/>
      <c r="AD88" s="83">
        <f>VLOOKUP($F88,Calculations!$B$6:$AE$314,7,FALSE)</f>
        <v>0</v>
      </c>
      <c r="AE88" s="83">
        <f>VLOOKUP($F88,Calculations!$B$6:$AE$314,10,FALSE)</f>
        <v>0</v>
      </c>
      <c r="AH88" s="4"/>
    </row>
    <row r="89" spans="1:34" x14ac:dyDescent="0.25">
      <c r="A89" s="79" t="s">
        <v>178</v>
      </c>
      <c r="B89" s="79" t="s">
        <v>354</v>
      </c>
      <c r="C89" s="76"/>
      <c r="D89" s="76"/>
      <c r="E89" s="76" t="s">
        <v>360</v>
      </c>
      <c r="F89" s="77" t="s">
        <v>329</v>
      </c>
      <c r="G89" s="77"/>
      <c r="H89" s="77"/>
      <c r="I89" s="77"/>
      <c r="J89" s="81">
        <f>VLOOKUP($F89,Calculations!$B$6:$AE$314,5,FALSE)</f>
        <v>50507</v>
      </c>
      <c r="K89" s="82" t="s">
        <v>269</v>
      </c>
      <c r="L89" s="82">
        <f t="shared" si="16"/>
        <v>50507</v>
      </c>
      <c r="M89" s="81">
        <f>VLOOKUP($F89,Calculations!$B$6:$AE$314,24,FALSE)</f>
        <v>5000</v>
      </c>
      <c r="N89" s="86"/>
      <c r="O89" s="78">
        <f t="shared" ref="O89:O120" si="20">+N89+M89+J89</f>
        <v>55507</v>
      </c>
      <c r="P89" s="78"/>
      <c r="Q89" s="81">
        <f t="shared" si="17"/>
        <v>50507</v>
      </c>
      <c r="R89" s="81"/>
      <c r="S89" s="81"/>
      <c r="T89" s="81">
        <f t="shared" ref="T89:T120" si="21">+S89+R89+Q89</f>
        <v>50507</v>
      </c>
      <c r="U89" s="77"/>
      <c r="V89" s="81">
        <f>VLOOKUP($F89,Calculations!$B$6:$AE$314,8,FALSE)</f>
        <v>11655.461538461539</v>
      </c>
      <c r="W89" s="83">
        <f>VLOOKUP($F89,Calculations!$B$6:$AE$314,11,FALSE)</f>
        <v>29138.653846153844</v>
      </c>
      <c r="X89" s="83"/>
      <c r="Y89" s="83">
        <f t="shared" si="18"/>
        <v>62162.461538461539</v>
      </c>
      <c r="Z89" s="83">
        <f t="shared" si="19"/>
        <v>79645.653846153844</v>
      </c>
      <c r="AA89" s="83"/>
      <c r="AB89" s="84">
        <f>VLOOKUP($F89,Calculations!$B$6:$AE$314,29,FALSE)</f>
        <v>35657</v>
      </c>
      <c r="AC89" s="77"/>
      <c r="AD89" s="83">
        <f>VLOOKUP($F89,Calculations!$B$6:$AE$314,7,FALSE)</f>
        <v>0</v>
      </c>
      <c r="AE89" s="83">
        <f>VLOOKUP($F89,Calculations!$B$6:$AE$314,10,FALSE)</f>
        <v>0</v>
      </c>
      <c r="AH89" s="4"/>
    </row>
    <row r="90" spans="1:34" x14ac:dyDescent="0.25">
      <c r="A90" s="79" t="s">
        <v>121</v>
      </c>
      <c r="B90" s="79" t="s">
        <v>83</v>
      </c>
      <c r="C90" s="76"/>
      <c r="D90" s="76"/>
      <c r="E90" s="76" t="s">
        <v>360</v>
      </c>
      <c r="F90" s="77" t="s">
        <v>107</v>
      </c>
      <c r="G90" s="77" t="s">
        <v>108</v>
      </c>
      <c r="H90" s="77"/>
      <c r="I90" s="77"/>
      <c r="J90" s="81">
        <f>VLOOKUP($F90,Calculations!$B$6:$AE$314,5,FALSE)</f>
        <v>50290</v>
      </c>
      <c r="K90" s="82" t="s">
        <v>269</v>
      </c>
      <c r="L90" s="82">
        <f t="shared" si="16"/>
        <v>50290</v>
      </c>
      <c r="M90" s="81">
        <f>VLOOKUP($F90,Calculations!$B$6:$AE$314,24,FALSE)</f>
        <v>0</v>
      </c>
      <c r="N90" s="86"/>
      <c r="O90" s="78">
        <f t="shared" si="20"/>
        <v>50290</v>
      </c>
      <c r="P90" s="78"/>
      <c r="Q90" s="81">
        <f t="shared" si="17"/>
        <v>50290</v>
      </c>
      <c r="R90" s="81"/>
      <c r="S90" s="81"/>
      <c r="T90" s="81">
        <f t="shared" si="21"/>
        <v>50290</v>
      </c>
      <c r="U90" s="77"/>
      <c r="V90" s="81">
        <f>VLOOKUP($F90,Calculations!$B$6:$AE$314,8,FALSE)</f>
        <v>69632.307692307688</v>
      </c>
      <c r="W90" s="83">
        <f>VLOOKUP($F90,Calculations!$B$6:$AE$314,11,FALSE)</f>
        <v>75435</v>
      </c>
      <c r="X90" s="83"/>
      <c r="Y90" s="83">
        <f t="shared" si="18"/>
        <v>119922.30769230769</v>
      </c>
      <c r="Z90" s="83">
        <f t="shared" si="19"/>
        <v>125725</v>
      </c>
      <c r="AA90" s="83"/>
      <c r="AB90" s="84">
        <f>VLOOKUP($F90,Calculations!$B$6:$AE$314,29,FALSE)</f>
        <v>28233</v>
      </c>
      <c r="AC90" s="77"/>
      <c r="AD90" s="83">
        <f>VLOOKUP($F90,Calculations!$B$6:$AE$314,7,FALSE)</f>
        <v>0</v>
      </c>
      <c r="AE90" s="83">
        <f>VLOOKUP($F90,Calculations!$B$6:$AE$314,10,FALSE)</f>
        <v>0</v>
      </c>
      <c r="AH90" s="4"/>
    </row>
    <row r="91" spans="1:34" x14ac:dyDescent="0.25">
      <c r="A91" s="79" t="s">
        <v>121</v>
      </c>
      <c r="B91" s="79" t="s">
        <v>83</v>
      </c>
      <c r="C91" s="76"/>
      <c r="D91" s="76"/>
      <c r="E91" s="76" t="s">
        <v>360</v>
      </c>
      <c r="F91" s="77" t="s">
        <v>103</v>
      </c>
      <c r="G91" s="77" t="s">
        <v>104</v>
      </c>
      <c r="H91" s="77"/>
      <c r="I91" s="77"/>
      <c r="J91" s="81">
        <f>VLOOKUP($F91,Calculations!$B$6:$AE$314,5,FALSE)</f>
        <v>50290</v>
      </c>
      <c r="K91" s="82" t="s">
        <v>269</v>
      </c>
      <c r="L91" s="82">
        <f t="shared" si="16"/>
        <v>50290</v>
      </c>
      <c r="M91" s="81">
        <f>VLOOKUP($F91,Calculations!$B$6:$AE$314,24,FALSE)</f>
        <v>0</v>
      </c>
      <c r="N91" s="86"/>
      <c r="O91" s="78">
        <f t="shared" si="20"/>
        <v>50290</v>
      </c>
      <c r="P91" s="78"/>
      <c r="Q91" s="81">
        <f t="shared" si="17"/>
        <v>50290</v>
      </c>
      <c r="R91" s="81"/>
      <c r="S91" s="81"/>
      <c r="T91" s="81">
        <f t="shared" si="21"/>
        <v>50290</v>
      </c>
      <c r="U91" s="77"/>
      <c r="V91" s="81">
        <f>VLOOKUP($F91,Calculations!$B$6:$AE$314,8,FALSE)</f>
        <v>11605.384615384615</v>
      </c>
      <c r="W91" s="83">
        <f>VLOOKUP($F91,Calculations!$B$6:$AE$314,11,FALSE)</f>
        <v>29013.461538461539</v>
      </c>
      <c r="X91" s="83"/>
      <c r="Y91" s="83">
        <f t="shared" si="18"/>
        <v>61895.384615384617</v>
      </c>
      <c r="Z91" s="83">
        <f t="shared" si="19"/>
        <v>79303.461538461532</v>
      </c>
      <c r="AA91" s="83"/>
      <c r="AB91" s="84">
        <f>VLOOKUP($F91,Calculations!$B$6:$AE$314,29,FALSE)</f>
        <v>35702</v>
      </c>
      <c r="AC91" s="77"/>
      <c r="AD91" s="83">
        <f>VLOOKUP($F91,Calculations!$B$6:$AE$314,7,FALSE)</f>
        <v>0</v>
      </c>
      <c r="AE91" s="83">
        <f>VLOOKUP($F91,Calculations!$B$6:$AE$314,10,FALSE)</f>
        <v>0</v>
      </c>
      <c r="AH91" s="4"/>
    </row>
    <row r="92" spans="1:34" x14ac:dyDescent="0.25">
      <c r="A92" s="79" t="s">
        <v>328</v>
      </c>
      <c r="B92" s="79" t="s">
        <v>354</v>
      </c>
      <c r="C92" s="76"/>
      <c r="D92" s="76"/>
      <c r="E92" s="76" t="s">
        <v>360</v>
      </c>
      <c r="F92" s="77" t="s">
        <v>318</v>
      </c>
      <c r="G92" s="77" t="s">
        <v>320</v>
      </c>
      <c r="H92" s="77" t="s">
        <v>336</v>
      </c>
      <c r="I92" s="77"/>
      <c r="J92" s="81">
        <f>VLOOKUP($F92,Calculations!$B$6:$AE$314,5,FALSE)</f>
        <v>50000</v>
      </c>
      <c r="K92" s="82" t="s">
        <v>269</v>
      </c>
      <c r="L92" s="82">
        <f t="shared" si="16"/>
        <v>50000</v>
      </c>
      <c r="M92" s="81">
        <f>VLOOKUP($F92,Calculations!$B$6:$AE$314,24,FALSE)</f>
        <v>0</v>
      </c>
      <c r="N92" s="86"/>
      <c r="O92" s="78">
        <f t="shared" si="20"/>
        <v>50000</v>
      </c>
      <c r="P92" s="78"/>
      <c r="Q92" s="81">
        <f t="shared" si="17"/>
        <v>50000</v>
      </c>
      <c r="R92" s="81"/>
      <c r="S92" s="81"/>
      <c r="T92" s="81">
        <f t="shared" si="21"/>
        <v>50000</v>
      </c>
      <c r="U92" s="77"/>
      <c r="V92" s="81">
        <f>VLOOKUP($F92,Calculations!$B$6:$AE$314,8,FALSE)</f>
        <v>20192.307692307691</v>
      </c>
      <c r="W92" s="83">
        <f>VLOOKUP($F92,Calculations!$B$6:$AE$314,11,FALSE)</f>
        <v>34615.384615384617</v>
      </c>
      <c r="X92" s="83"/>
      <c r="Y92" s="83">
        <f t="shared" si="18"/>
        <v>70192.307692307688</v>
      </c>
      <c r="Z92" s="83">
        <f t="shared" si="19"/>
        <v>84615.384615384624</v>
      </c>
      <c r="AA92" s="83"/>
      <c r="AB92" s="84">
        <f>VLOOKUP($F92,Calculations!$B$6:$AE$314,29,FALSE)</f>
        <v>34834</v>
      </c>
      <c r="AC92" s="77"/>
      <c r="AD92" s="83">
        <f>VLOOKUP($F92,Calculations!$B$6:$AE$314,7,FALSE)</f>
        <v>0</v>
      </c>
      <c r="AE92" s="83">
        <f>VLOOKUP($F92,Calculations!$B$6:$AE$314,10,FALSE)</f>
        <v>0</v>
      </c>
      <c r="AH92" s="4"/>
    </row>
    <row r="93" spans="1:34" x14ac:dyDescent="0.25">
      <c r="A93" s="79" t="s">
        <v>251</v>
      </c>
      <c r="B93" s="79" t="s">
        <v>354</v>
      </c>
      <c r="C93" s="76"/>
      <c r="D93" s="76"/>
      <c r="E93" s="76" t="s">
        <v>360</v>
      </c>
      <c r="F93" s="85" t="s">
        <v>252</v>
      </c>
      <c r="G93" s="77"/>
      <c r="H93" s="77"/>
      <c r="I93" s="77"/>
      <c r="J93" s="81">
        <f>VLOOKUP($F93,Calculations!$B$6:$AE$314,5,FALSE)</f>
        <v>49800</v>
      </c>
      <c r="K93" s="82" t="s">
        <v>269</v>
      </c>
      <c r="L93" s="82">
        <f t="shared" si="16"/>
        <v>49800</v>
      </c>
      <c r="M93" s="81">
        <f>VLOOKUP($F93,Calculations!$B$6:$AE$314,24,FALSE)</f>
        <v>20000</v>
      </c>
      <c r="N93" s="86"/>
      <c r="O93" s="78">
        <f t="shared" si="20"/>
        <v>69800</v>
      </c>
      <c r="P93" s="78"/>
      <c r="Q93" s="81">
        <f t="shared" si="17"/>
        <v>49800</v>
      </c>
      <c r="R93" s="81"/>
      <c r="S93" s="81"/>
      <c r="T93" s="81">
        <f t="shared" si="21"/>
        <v>49800</v>
      </c>
      <c r="U93" s="77"/>
      <c r="V93" s="81">
        <f>VLOOKUP($F93,Calculations!$B$6:$AE$314,8,FALSE)</f>
        <v>12928.846153846154</v>
      </c>
      <c r="W93" s="83">
        <f>VLOOKUP($F93,Calculations!$B$6:$AE$314,11,FALSE)</f>
        <v>40223.076923076922</v>
      </c>
      <c r="X93" s="83"/>
      <c r="Y93" s="83">
        <f t="shared" si="18"/>
        <v>62728.846153846156</v>
      </c>
      <c r="Z93" s="83">
        <f t="shared" si="19"/>
        <v>90023.076923076922</v>
      </c>
      <c r="AA93" s="83"/>
      <c r="AB93" s="84">
        <f>VLOOKUP($F93,Calculations!$B$6:$AE$314,29,FALSE)</f>
        <v>33771</v>
      </c>
      <c r="AC93" s="77"/>
      <c r="AD93" s="83">
        <f>VLOOKUP($F93,Calculations!$B$6:$AE$314,7,FALSE)</f>
        <v>0</v>
      </c>
      <c r="AE93" s="83">
        <f>VLOOKUP($F93,Calculations!$B$6:$AE$314,10,FALSE)</f>
        <v>0</v>
      </c>
      <c r="AH93" s="4"/>
    </row>
    <row r="94" spans="1:34" x14ac:dyDescent="0.25">
      <c r="A94" s="79" t="s">
        <v>178</v>
      </c>
      <c r="B94" s="79" t="s">
        <v>127</v>
      </c>
      <c r="C94" s="76"/>
      <c r="D94" s="76"/>
      <c r="E94" s="76" t="s">
        <v>360</v>
      </c>
      <c r="F94" s="77" t="s">
        <v>176</v>
      </c>
      <c r="G94" s="77"/>
      <c r="H94" s="77"/>
      <c r="I94" s="77"/>
      <c r="J94" s="81">
        <f>VLOOKUP($F94,Calculations!$B$6:$AE$314,5,FALSE)</f>
        <v>49524</v>
      </c>
      <c r="K94" s="82" t="s">
        <v>269</v>
      </c>
      <c r="L94" s="82">
        <f t="shared" si="16"/>
        <v>49524</v>
      </c>
      <c r="M94" s="81">
        <f>VLOOKUP($F94,Calculations!$B$6:$AE$314,24,FALSE)</f>
        <v>0</v>
      </c>
      <c r="N94" s="86"/>
      <c r="O94" s="78">
        <f t="shared" si="20"/>
        <v>49524</v>
      </c>
      <c r="P94" s="78"/>
      <c r="Q94" s="81">
        <f t="shared" si="17"/>
        <v>49524</v>
      </c>
      <c r="R94" s="81"/>
      <c r="S94" s="81"/>
      <c r="T94" s="81">
        <f t="shared" si="21"/>
        <v>49524</v>
      </c>
      <c r="U94" s="77"/>
      <c r="V94" s="81">
        <f>VLOOKUP($F94,Calculations!$B$6:$AE$314,8,FALSE)</f>
        <v>10000.038461538461</v>
      </c>
      <c r="W94" s="83">
        <f>VLOOKUP($F94,Calculations!$B$6:$AE$314,11,FALSE)</f>
        <v>34285.846153846156</v>
      </c>
      <c r="X94" s="83"/>
      <c r="Y94" s="83">
        <f t="shared" si="18"/>
        <v>59524.038461538461</v>
      </c>
      <c r="Z94" s="83">
        <f t="shared" si="19"/>
        <v>83809.846153846156</v>
      </c>
      <c r="AA94" s="83"/>
      <c r="AB94" s="84">
        <f>VLOOKUP($F94,Calculations!$B$6:$AE$314,29,FALSE)</f>
        <v>34700</v>
      </c>
      <c r="AC94" s="77"/>
      <c r="AD94" s="83">
        <f>VLOOKUP($F94,Calculations!$B$6:$AE$314,7,FALSE)</f>
        <v>0</v>
      </c>
      <c r="AE94" s="83">
        <f>VLOOKUP($F94,Calculations!$B$6:$AE$314,10,FALSE)</f>
        <v>0</v>
      </c>
      <c r="AH94" s="4"/>
    </row>
    <row r="95" spans="1:34" x14ac:dyDescent="0.25">
      <c r="A95" s="79" t="s">
        <v>121</v>
      </c>
      <c r="B95" s="79" t="s">
        <v>83</v>
      </c>
      <c r="C95" s="76"/>
      <c r="D95" s="76"/>
      <c r="E95" s="76" t="s">
        <v>360</v>
      </c>
      <c r="F95" s="77" t="s">
        <v>116</v>
      </c>
      <c r="G95" s="77" t="s">
        <v>117</v>
      </c>
      <c r="H95" s="77"/>
      <c r="I95" s="77"/>
      <c r="J95" s="81">
        <f>VLOOKUP($F95,Calculations!$B$6:$AE$314,5,FALSE)</f>
        <v>47570</v>
      </c>
      <c r="K95" s="82" t="s">
        <v>269</v>
      </c>
      <c r="L95" s="82">
        <f t="shared" si="16"/>
        <v>47570</v>
      </c>
      <c r="M95" s="81">
        <f>VLOOKUP($F95,Calculations!$B$6:$AE$314,24,FALSE)</f>
        <v>0</v>
      </c>
      <c r="N95" s="86"/>
      <c r="O95" s="78">
        <f t="shared" si="20"/>
        <v>47570</v>
      </c>
      <c r="P95" s="78"/>
      <c r="Q95" s="81">
        <f t="shared" si="17"/>
        <v>47570</v>
      </c>
      <c r="R95" s="81"/>
      <c r="S95" s="81"/>
      <c r="T95" s="81">
        <f t="shared" si="21"/>
        <v>47570</v>
      </c>
      <c r="U95" s="77"/>
      <c r="V95" s="81">
        <f>VLOOKUP($F95,Calculations!$B$6:$AE$314,8,FALSE)</f>
        <v>20583.173076923078</v>
      </c>
      <c r="W95" s="83">
        <f>VLOOKUP($F95,Calculations!$B$6:$AE$314,11,FALSE)</f>
        <v>54888.461538461532</v>
      </c>
      <c r="X95" s="83"/>
      <c r="Y95" s="83">
        <f t="shared" si="18"/>
        <v>68153.173076923078</v>
      </c>
      <c r="Z95" s="83">
        <f t="shared" si="19"/>
        <v>102458.46153846153</v>
      </c>
      <c r="AA95" s="83"/>
      <c r="AB95" s="84">
        <f>VLOOKUP($F95,Calculations!$B$6:$AE$314,29,FALSE)</f>
        <v>31873</v>
      </c>
      <c r="AC95" s="77"/>
      <c r="AD95" s="83">
        <f>VLOOKUP($F95,Calculations!$B$6:$AE$314,7,FALSE)</f>
        <v>0</v>
      </c>
      <c r="AE95" s="83">
        <f>VLOOKUP($F95,Calculations!$B$6:$AE$314,10,FALSE)</f>
        <v>0</v>
      </c>
      <c r="AH95" s="4"/>
    </row>
    <row r="96" spans="1:34" x14ac:dyDescent="0.25">
      <c r="A96" s="79" t="s">
        <v>328</v>
      </c>
      <c r="B96" s="79" t="s">
        <v>354</v>
      </c>
      <c r="C96" s="76"/>
      <c r="D96" s="76"/>
      <c r="E96" s="76" t="s">
        <v>360</v>
      </c>
      <c r="F96" s="77" t="s">
        <v>324</v>
      </c>
      <c r="G96" s="77" t="s">
        <v>325</v>
      </c>
      <c r="H96" s="77" t="s">
        <v>343</v>
      </c>
      <c r="I96" s="77"/>
      <c r="J96" s="81">
        <f>VLOOKUP($F96,Calculations!$B$6:$AE$314,5,FALSE)</f>
        <v>46000</v>
      </c>
      <c r="K96" s="82" t="s">
        <v>269</v>
      </c>
      <c r="L96" s="82">
        <f t="shared" si="16"/>
        <v>46000</v>
      </c>
      <c r="M96" s="81">
        <f>VLOOKUP($F96,Calculations!$B$6:$AE$314,24,FALSE)</f>
        <v>0</v>
      </c>
      <c r="N96" s="86"/>
      <c r="O96" s="78">
        <f t="shared" si="20"/>
        <v>46000</v>
      </c>
      <c r="P96" s="78"/>
      <c r="Q96" s="81">
        <f t="shared" si="17"/>
        <v>46000</v>
      </c>
      <c r="R96" s="81"/>
      <c r="S96" s="81"/>
      <c r="T96" s="81">
        <f t="shared" si="21"/>
        <v>46000</v>
      </c>
      <c r="U96" s="77"/>
      <c r="V96" s="81">
        <f>VLOOKUP($F96,Calculations!$B$6:$AE$314,8,FALSE)</f>
        <v>17250</v>
      </c>
      <c r="W96" s="83">
        <f>VLOOKUP($F96,Calculations!$B$6:$AE$314,11,FALSE)</f>
        <v>47769.230769230766</v>
      </c>
      <c r="X96" s="83"/>
      <c r="Y96" s="83">
        <f t="shared" si="18"/>
        <v>63250</v>
      </c>
      <c r="Z96" s="83">
        <f t="shared" si="19"/>
        <v>93769.230769230766</v>
      </c>
      <c r="AA96" s="83"/>
      <c r="AB96" s="84">
        <f>VLOOKUP($F96,Calculations!$B$6:$AE$314,29,FALSE)</f>
        <v>32384</v>
      </c>
      <c r="AC96" s="77"/>
      <c r="AD96" s="83">
        <f>VLOOKUP($F96,Calculations!$B$6:$AE$314,7,FALSE)</f>
        <v>0</v>
      </c>
      <c r="AE96" s="83">
        <f>VLOOKUP($F96,Calculations!$B$6:$AE$314,10,FALSE)</f>
        <v>0</v>
      </c>
      <c r="AH96" s="4"/>
    </row>
    <row r="97" spans="1:34" x14ac:dyDescent="0.25">
      <c r="A97" s="79" t="s">
        <v>178</v>
      </c>
      <c r="B97" s="79" t="s">
        <v>354</v>
      </c>
      <c r="C97" s="76"/>
      <c r="D97" s="76"/>
      <c r="E97" s="76" t="s">
        <v>360</v>
      </c>
      <c r="F97" s="77" t="s">
        <v>222</v>
      </c>
      <c r="G97" s="77"/>
      <c r="H97" s="77"/>
      <c r="I97" s="77"/>
      <c r="J97" s="81">
        <f>VLOOKUP($F97,Calculations!$B$6:$AE$314,5,FALSE)</f>
        <v>45541</v>
      </c>
      <c r="K97" s="82" t="s">
        <v>269</v>
      </c>
      <c r="L97" s="82">
        <f t="shared" si="16"/>
        <v>45541</v>
      </c>
      <c r="M97" s="81">
        <f>VLOOKUP($F97,Calculations!$B$6:$AE$314,24,FALSE)</f>
        <v>0</v>
      </c>
      <c r="N97" s="86"/>
      <c r="O97" s="78">
        <f t="shared" si="20"/>
        <v>45541</v>
      </c>
      <c r="P97" s="78"/>
      <c r="Q97" s="81">
        <f t="shared" si="17"/>
        <v>45541</v>
      </c>
      <c r="R97" s="81"/>
      <c r="S97" s="81"/>
      <c r="T97" s="81">
        <f t="shared" si="21"/>
        <v>45541</v>
      </c>
      <c r="U97" s="77"/>
      <c r="V97" s="81">
        <f>VLOOKUP($F97,Calculations!$B$6:$AE$314,8,FALSE)</f>
        <v>6568.413461538461</v>
      </c>
      <c r="W97" s="83">
        <f>VLOOKUP($F97,Calculations!$B$6:$AE$314,11,FALSE)</f>
        <v>26273.653846153844</v>
      </c>
      <c r="X97" s="83"/>
      <c r="Y97" s="83">
        <f t="shared" si="18"/>
        <v>52109.413461538461</v>
      </c>
      <c r="Z97" s="83">
        <f t="shared" si="19"/>
        <v>71814.653846153844</v>
      </c>
      <c r="AA97" s="83"/>
      <c r="AB97" s="84">
        <f>VLOOKUP($F97,Calculations!$B$6:$AE$314,29,FALSE)</f>
        <v>35370</v>
      </c>
      <c r="AC97" s="77"/>
      <c r="AD97" s="83">
        <f>VLOOKUP($F97,Calculations!$B$6:$AE$314,7,FALSE)</f>
        <v>0</v>
      </c>
      <c r="AE97" s="83">
        <f>VLOOKUP($F97,Calculations!$B$6:$AE$314,10,FALSE)</f>
        <v>0</v>
      </c>
      <c r="AH97" s="4"/>
    </row>
    <row r="98" spans="1:34" x14ac:dyDescent="0.25">
      <c r="A98" s="79" t="s">
        <v>121</v>
      </c>
      <c r="B98" s="79" t="s">
        <v>83</v>
      </c>
      <c r="C98" s="76"/>
      <c r="D98" s="76"/>
      <c r="E98" s="76" t="s">
        <v>360</v>
      </c>
      <c r="F98" s="77" t="s">
        <v>120</v>
      </c>
      <c r="G98" s="77" t="s">
        <v>91</v>
      </c>
      <c r="H98" s="77"/>
      <c r="I98" s="77"/>
      <c r="J98" s="81">
        <f>VLOOKUP($F98,Calculations!$B$6:$AE$314,5,FALSE)</f>
        <v>45261</v>
      </c>
      <c r="K98" s="82" t="s">
        <v>269</v>
      </c>
      <c r="L98" s="82">
        <f t="shared" si="16"/>
        <v>45261</v>
      </c>
      <c r="M98" s="81">
        <f>VLOOKUP($F98,Calculations!$B$6:$AE$314,24,FALSE)</f>
        <v>0</v>
      </c>
      <c r="N98" s="86"/>
      <c r="O98" s="78">
        <f t="shared" si="20"/>
        <v>45261</v>
      </c>
      <c r="P98" s="78"/>
      <c r="Q98" s="81">
        <f t="shared" si="17"/>
        <v>45261</v>
      </c>
      <c r="R98" s="81"/>
      <c r="S98" s="81"/>
      <c r="T98" s="81">
        <f t="shared" si="21"/>
        <v>45261</v>
      </c>
      <c r="U98" s="77"/>
      <c r="V98" s="81">
        <f>VLOOKUP($F98,Calculations!$B$6:$AE$314,8,FALSE)</f>
        <v>18278.480769230773</v>
      </c>
      <c r="W98" s="83">
        <f>VLOOKUP($F98,Calculations!$B$6:$AE$314,11,FALSE)</f>
        <v>49613.019230769234</v>
      </c>
      <c r="X98" s="83"/>
      <c r="Y98" s="83">
        <f t="shared" si="18"/>
        <v>63539.480769230773</v>
      </c>
      <c r="Z98" s="83">
        <f t="shared" si="19"/>
        <v>94874.019230769234</v>
      </c>
      <c r="AA98" s="83"/>
      <c r="AB98" s="84">
        <f>VLOOKUP($F98,Calculations!$B$6:$AE$314,29,FALSE)</f>
        <v>32237</v>
      </c>
      <c r="AC98" s="77"/>
      <c r="AD98" s="83">
        <f>VLOOKUP($F98,Calculations!$B$6:$AE$314,7,FALSE)</f>
        <v>0</v>
      </c>
      <c r="AE98" s="83">
        <f>VLOOKUP($F98,Calculations!$B$6:$AE$314,10,FALSE)</f>
        <v>0</v>
      </c>
      <c r="AH98" s="4"/>
    </row>
    <row r="99" spans="1:34" x14ac:dyDescent="0.25">
      <c r="A99" s="79" t="s">
        <v>121</v>
      </c>
      <c r="B99" s="79" t="s">
        <v>83</v>
      </c>
      <c r="C99" s="76"/>
      <c r="D99" s="76"/>
      <c r="E99" s="76" t="s">
        <v>360</v>
      </c>
      <c r="F99" s="77" t="s">
        <v>113</v>
      </c>
      <c r="G99" s="77" t="s">
        <v>91</v>
      </c>
      <c r="H99" s="77"/>
      <c r="I99" s="77"/>
      <c r="J99" s="81">
        <f>VLOOKUP($F99,Calculations!$B$6:$AE$314,5,FALSE)</f>
        <v>45261</v>
      </c>
      <c r="K99" s="82" t="s">
        <v>269</v>
      </c>
      <c r="L99" s="82">
        <f t="shared" si="16"/>
        <v>45261</v>
      </c>
      <c r="M99" s="81">
        <f>VLOOKUP($F99,Calculations!$B$6:$AE$314,24,FALSE)</f>
        <v>0</v>
      </c>
      <c r="N99" s="86"/>
      <c r="O99" s="78">
        <f t="shared" si="20"/>
        <v>45261</v>
      </c>
      <c r="P99" s="78"/>
      <c r="Q99" s="81">
        <f t="shared" si="17"/>
        <v>45261</v>
      </c>
      <c r="R99" s="81"/>
      <c r="S99" s="81"/>
      <c r="T99" s="81">
        <f t="shared" si="21"/>
        <v>45261</v>
      </c>
      <c r="U99" s="77"/>
      <c r="V99" s="81">
        <f>VLOOKUP($F99,Calculations!$B$6:$AE$314,8,FALSE)</f>
        <v>15667.26923076923</v>
      </c>
      <c r="W99" s="83">
        <f>VLOOKUP($F99,Calculations!$B$6:$AE$314,11,FALSE)</f>
        <v>44390.596153846156</v>
      </c>
      <c r="X99" s="83"/>
      <c r="Y99" s="83">
        <f t="shared" si="18"/>
        <v>60928.269230769234</v>
      </c>
      <c r="Z99" s="83">
        <f t="shared" si="19"/>
        <v>89651.596153846156</v>
      </c>
      <c r="AA99" s="83"/>
      <c r="AB99" s="84">
        <f>VLOOKUP($F99,Calculations!$B$6:$AE$314,29,FALSE)</f>
        <v>32720</v>
      </c>
      <c r="AC99" s="77"/>
      <c r="AD99" s="83">
        <f>VLOOKUP($F99,Calculations!$B$6:$AE$314,7,FALSE)</f>
        <v>0</v>
      </c>
      <c r="AE99" s="83">
        <f>VLOOKUP($F99,Calculations!$B$6:$AE$314,10,FALSE)</f>
        <v>0</v>
      </c>
      <c r="AH99" s="4"/>
    </row>
    <row r="100" spans="1:34" x14ac:dyDescent="0.25">
      <c r="A100" s="79" t="s">
        <v>121</v>
      </c>
      <c r="B100" s="79" t="s">
        <v>83</v>
      </c>
      <c r="C100" s="76"/>
      <c r="D100" s="76"/>
      <c r="E100" s="76" t="s">
        <v>360</v>
      </c>
      <c r="F100" s="77" t="s">
        <v>106</v>
      </c>
      <c r="G100" s="77" t="s">
        <v>91</v>
      </c>
      <c r="H100" s="77"/>
      <c r="I100" s="77"/>
      <c r="J100" s="81">
        <f>VLOOKUP($F100,Calculations!$B$6:$AE$314,5,FALSE)</f>
        <v>45261</v>
      </c>
      <c r="K100" s="82" t="s">
        <v>269</v>
      </c>
      <c r="L100" s="82">
        <f t="shared" si="16"/>
        <v>45261</v>
      </c>
      <c r="M100" s="81">
        <f>VLOOKUP($F100,Calculations!$B$6:$AE$314,24,FALSE)</f>
        <v>0</v>
      </c>
      <c r="N100" s="86"/>
      <c r="O100" s="78">
        <f t="shared" si="20"/>
        <v>45261</v>
      </c>
      <c r="P100" s="78"/>
      <c r="Q100" s="81">
        <f t="shared" si="17"/>
        <v>45261</v>
      </c>
      <c r="R100" s="81"/>
      <c r="S100" s="81"/>
      <c r="T100" s="81">
        <f t="shared" si="21"/>
        <v>45261</v>
      </c>
      <c r="U100" s="77"/>
      <c r="V100" s="81">
        <f>VLOOKUP($F100,Calculations!$B$6:$AE$314,8,FALSE)</f>
        <v>33945.75</v>
      </c>
      <c r="W100" s="83">
        <f>VLOOKUP($F100,Calculations!$B$6:$AE$314,11,FALSE)</f>
        <v>67891.5</v>
      </c>
      <c r="X100" s="83"/>
      <c r="Y100" s="83">
        <f t="shared" si="18"/>
        <v>79206.75</v>
      </c>
      <c r="Z100" s="83">
        <f t="shared" si="19"/>
        <v>113152.5</v>
      </c>
      <c r="AA100" s="83"/>
      <c r="AB100" s="84">
        <f>VLOOKUP($F100,Calculations!$B$6:$AE$314,29,FALSE)</f>
        <v>27540</v>
      </c>
      <c r="AC100" s="77"/>
      <c r="AD100" s="83">
        <f>VLOOKUP($F100,Calculations!$B$6:$AE$314,7,FALSE)</f>
        <v>0</v>
      </c>
      <c r="AE100" s="83">
        <f>VLOOKUP($F100,Calculations!$B$6:$AE$314,10,FALSE)</f>
        <v>0</v>
      </c>
      <c r="AH100" s="4"/>
    </row>
    <row r="101" spans="1:34" x14ac:dyDescent="0.25">
      <c r="A101" s="79" t="s">
        <v>121</v>
      </c>
      <c r="B101" s="79" t="s">
        <v>83</v>
      </c>
      <c r="C101" s="76"/>
      <c r="D101" s="76"/>
      <c r="E101" s="76" t="s">
        <v>360</v>
      </c>
      <c r="F101" s="77" t="s">
        <v>105</v>
      </c>
      <c r="G101" s="77" t="s">
        <v>91</v>
      </c>
      <c r="H101" s="77"/>
      <c r="I101" s="77"/>
      <c r="J101" s="81">
        <f>VLOOKUP($F101,Calculations!$B$6:$AE$314,5,FALSE)</f>
        <v>45261</v>
      </c>
      <c r="K101" s="82" t="s">
        <v>269</v>
      </c>
      <c r="L101" s="82">
        <f t="shared" si="16"/>
        <v>45261</v>
      </c>
      <c r="M101" s="81">
        <f>VLOOKUP($F101,Calculations!$B$6:$AE$314,24,FALSE)</f>
        <v>0</v>
      </c>
      <c r="N101" s="86"/>
      <c r="O101" s="78">
        <f t="shared" si="20"/>
        <v>45261</v>
      </c>
      <c r="P101" s="78"/>
      <c r="Q101" s="81">
        <f t="shared" si="17"/>
        <v>45261</v>
      </c>
      <c r="R101" s="81"/>
      <c r="S101" s="81"/>
      <c r="T101" s="81">
        <f t="shared" si="21"/>
        <v>45261</v>
      </c>
      <c r="U101" s="77"/>
      <c r="V101" s="81">
        <f>VLOOKUP($F101,Calculations!$B$6:$AE$314,8,FALSE)</f>
        <v>16972.875</v>
      </c>
      <c r="W101" s="83">
        <f>VLOOKUP($F101,Calculations!$B$6:$AE$314,11,FALSE)</f>
        <v>47001.807692307688</v>
      </c>
      <c r="X101" s="83"/>
      <c r="Y101" s="83">
        <f t="shared" si="18"/>
        <v>62233.875</v>
      </c>
      <c r="Z101" s="83">
        <f t="shared" si="19"/>
        <v>92262.807692307688</v>
      </c>
      <c r="AA101" s="83"/>
      <c r="AB101" s="84">
        <f>VLOOKUP($F101,Calculations!$B$6:$AE$314,29,FALSE)</f>
        <v>32482</v>
      </c>
      <c r="AC101" s="77"/>
      <c r="AD101" s="83">
        <f>VLOOKUP($F101,Calculations!$B$6:$AE$314,7,FALSE)</f>
        <v>0</v>
      </c>
      <c r="AE101" s="83">
        <f>VLOOKUP($F101,Calculations!$B$6:$AE$314,10,FALSE)</f>
        <v>0</v>
      </c>
      <c r="AH101" s="4"/>
    </row>
    <row r="102" spans="1:34" x14ac:dyDescent="0.25">
      <c r="A102" s="79" t="s">
        <v>355</v>
      </c>
      <c r="B102" s="79" t="s">
        <v>354</v>
      </c>
      <c r="C102" s="76"/>
      <c r="D102" s="76"/>
      <c r="E102" s="76" t="s">
        <v>360</v>
      </c>
      <c r="F102" s="77" t="s">
        <v>159</v>
      </c>
      <c r="G102" s="77"/>
      <c r="H102" s="77"/>
      <c r="I102" s="77"/>
      <c r="J102" s="81">
        <f>VLOOKUP($F102,Calculations!$B$6:$AE$314,5,FALSE)</f>
        <v>44619</v>
      </c>
      <c r="K102" s="82" t="s">
        <v>269</v>
      </c>
      <c r="L102" s="82">
        <f t="shared" si="16"/>
        <v>44619</v>
      </c>
      <c r="M102" s="81">
        <f>VLOOKUP($F102,Calculations!$B$6:$AE$314,24,FALSE)</f>
        <v>0</v>
      </c>
      <c r="N102" s="86"/>
      <c r="O102" s="78">
        <f t="shared" si="20"/>
        <v>44619</v>
      </c>
      <c r="P102" s="78"/>
      <c r="Q102" s="81">
        <f t="shared" si="17"/>
        <v>44619</v>
      </c>
      <c r="R102" s="81"/>
      <c r="S102" s="81"/>
      <c r="T102" s="81">
        <f t="shared" si="21"/>
        <v>44619</v>
      </c>
      <c r="U102" s="77"/>
      <c r="V102" s="81">
        <f>VLOOKUP($F102,Calculations!$B$6:$AE$314,8,FALSE)</f>
        <v>2574.1730769230767</v>
      </c>
      <c r="W102" s="83">
        <f>VLOOKUP($F102,Calculations!$B$6:$AE$314,11,FALSE)</f>
        <v>18019.211538461539</v>
      </c>
      <c r="X102" s="83"/>
      <c r="Y102" s="83">
        <f t="shared" si="18"/>
        <v>47193.173076923078</v>
      </c>
      <c r="Z102" s="83">
        <f t="shared" si="19"/>
        <v>62638.211538461539</v>
      </c>
      <c r="AA102" s="83"/>
      <c r="AB102" s="84">
        <f>VLOOKUP($F102,Calculations!$B$6:$AE$314,29,FALSE)</f>
        <v>36381</v>
      </c>
      <c r="AC102" s="77"/>
      <c r="AD102" s="83">
        <f>VLOOKUP($F102,Calculations!$B$6:$AE$314,7,FALSE)</f>
        <v>0</v>
      </c>
      <c r="AE102" s="83">
        <f>VLOOKUP($F102,Calculations!$B$6:$AE$314,10,FALSE)</f>
        <v>0</v>
      </c>
      <c r="AH102" s="4"/>
    </row>
    <row r="103" spans="1:34" x14ac:dyDescent="0.25">
      <c r="A103" s="79" t="s">
        <v>121</v>
      </c>
      <c r="B103" s="79" t="s">
        <v>83</v>
      </c>
      <c r="C103" s="76"/>
      <c r="D103" s="76"/>
      <c r="E103" s="76" t="s">
        <v>360</v>
      </c>
      <c r="F103" s="77" t="s">
        <v>119</v>
      </c>
      <c r="G103" s="77" t="s">
        <v>93</v>
      </c>
      <c r="H103" s="77"/>
      <c r="I103" s="77"/>
      <c r="J103" s="81">
        <f>VLOOKUP($F103,Calculations!$B$6:$AE$314,5,FALSE)</f>
        <v>44054</v>
      </c>
      <c r="K103" s="82" t="s">
        <v>269</v>
      </c>
      <c r="L103" s="82">
        <f t="shared" si="16"/>
        <v>44054</v>
      </c>
      <c r="M103" s="81">
        <f>VLOOKUP($F103,Calculations!$B$6:$AE$314,24,FALSE)</f>
        <v>0</v>
      </c>
      <c r="N103" s="86"/>
      <c r="O103" s="78">
        <f t="shared" si="20"/>
        <v>44054</v>
      </c>
      <c r="P103" s="78"/>
      <c r="Q103" s="81">
        <f t="shared" si="17"/>
        <v>44054</v>
      </c>
      <c r="R103" s="81"/>
      <c r="S103" s="81"/>
      <c r="T103" s="81">
        <f t="shared" si="21"/>
        <v>44054</v>
      </c>
      <c r="U103" s="77"/>
      <c r="V103" s="81">
        <f>VLOOKUP($F103,Calculations!$B$6:$AE$314,8,FALSE)</f>
        <v>2541.5769230769233</v>
      </c>
      <c r="W103" s="83">
        <f>VLOOKUP($F103,Calculations!$B$6:$AE$314,11,FALSE)</f>
        <v>17791.038461538461</v>
      </c>
      <c r="X103" s="83"/>
      <c r="Y103" s="83">
        <f t="shared" si="18"/>
        <v>46595.576923076922</v>
      </c>
      <c r="Z103" s="83">
        <f t="shared" si="19"/>
        <v>61845.038461538461</v>
      </c>
      <c r="AA103" s="83"/>
      <c r="AB103" s="84">
        <f>VLOOKUP($F103,Calculations!$B$6:$AE$314,29,FALSE)</f>
        <v>36661</v>
      </c>
      <c r="AC103" s="77"/>
      <c r="AD103" s="83">
        <f>VLOOKUP($F103,Calculations!$B$6:$AE$314,7,FALSE)</f>
        <v>0</v>
      </c>
      <c r="AE103" s="83">
        <f>VLOOKUP($F103,Calculations!$B$6:$AE$314,10,FALSE)</f>
        <v>0</v>
      </c>
      <c r="AH103" s="4"/>
    </row>
    <row r="104" spans="1:34" x14ac:dyDescent="0.25">
      <c r="A104" s="79" t="s">
        <v>121</v>
      </c>
      <c r="B104" s="79" t="s">
        <v>83</v>
      </c>
      <c r="C104" s="76"/>
      <c r="D104" s="76"/>
      <c r="E104" s="76" t="s">
        <v>360</v>
      </c>
      <c r="F104" s="77" t="s">
        <v>118</v>
      </c>
      <c r="G104" s="77" t="s">
        <v>93</v>
      </c>
      <c r="H104" s="77"/>
      <c r="I104" s="77"/>
      <c r="J104" s="81">
        <f>VLOOKUP($F104,Calculations!$B$6:$AE$314,5,FALSE)</f>
        <v>44054</v>
      </c>
      <c r="K104" s="82" t="s">
        <v>269</v>
      </c>
      <c r="L104" s="82">
        <f t="shared" si="16"/>
        <v>44054</v>
      </c>
      <c r="M104" s="81">
        <f>VLOOKUP($F104,Calculations!$B$6:$AE$314,24,FALSE)</f>
        <v>0</v>
      </c>
      <c r="N104" s="86"/>
      <c r="O104" s="78">
        <f t="shared" si="20"/>
        <v>44054</v>
      </c>
      <c r="P104" s="78"/>
      <c r="Q104" s="81">
        <f t="shared" si="17"/>
        <v>44054</v>
      </c>
      <c r="R104" s="81"/>
      <c r="S104" s="81"/>
      <c r="T104" s="81">
        <f t="shared" si="21"/>
        <v>44054</v>
      </c>
      <c r="U104" s="77"/>
      <c r="V104" s="81">
        <f>VLOOKUP($F104,Calculations!$B$6:$AE$314,8,FALSE)</f>
        <v>13978.673076923078</v>
      </c>
      <c r="W104" s="83">
        <f>VLOOKUP($F104,Calculations!$B$6:$AE$314,11,FALSE)</f>
        <v>40665.230769230773</v>
      </c>
      <c r="X104" s="83"/>
      <c r="Y104" s="83">
        <f t="shared" si="18"/>
        <v>58032.673076923078</v>
      </c>
      <c r="Z104" s="83">
        <f t="shared" si="19"/>
        <v>84719.23076923078</v>
      </c>
      <c r="AA104" s="83"/>
      <c r="AB104" s="84">
        <f>VLOOKUP($F104,Calculations!$B$6:$AE$314,29,FALSE)</f>
        <v>33028</v>
      </c>
      <c r="AC104" s="77"/>
      <c r="AD104" s="83">
        <f>VLOOKUP($F104,Calculations!$B$6:$AE$314,7,FALSE)</f>
        <v>0</v>
      </c>
      <c r="AE104" s="83">
        <f>VLOOKUP($F104,Calculations!$B$6:$AE$314,10,FALSE)</f>
        <v>0</v>
      </c>
      <c r="AH104" s="4"/>
    </row>
    <row r="105" spans="1:34" x14ac:dyDescent="0.25">
      <c r="A105" s="79" t="s">
        <v>121</v>
      </c>
      <c r="B105" s="79" t="s">
        <v>83</v>
      </c>
      <c r="C105" s="76"/>
      <c r="D105" s="76"/>
      <c r="E105" s="76" t="s">
        <v>360</v>
      </c>
      <c r="F105" s="77" t="s">
        <v>115</v>
      </c>
      <c r="G105" s="77" t="s">
        <v>93</v>
      </c>
      <c r="H105" s="77"/>
      <c r="I105" s="77"/>
      <c r="J105" s="81">
        <f>VLOOKUP($F105,Calculations!$B$6:$AE$314,5,FALSE)</f>
        <v>44054</v>
      </c>
      <c r="K105" s="82" t="s">
        <v>269</v>
      </c>
      <c r="L105" s="82">
        <f t="shared" si="16"/>
        <v>44054</v>
      </c>
      <c r="M105" s="81">
        <f>VLOOKUP($F105,Calculations!$B$6:$AE$314,24,FALSE)</f>
        <v>0</v>
      </c>
      <c r="N105" s="86"/>
      <c r="O105" s="78">
        <f t="shared" si="20"/>
        <v>44054</v>
      </c>
      <c r="P105" s="78"/>
      <c r="Q105" s="81">
        <f t="shared" si="17"/>
        <v>44054</v>
      </c>
      <c r="R105" s="81"/>
      <c r="S105" s="81"/>
      <c r="T105" s="81">
        <f t="shared" si="21"/>
        <v>44054</v>
      </c>
      <c r="U105" s="77"/>
      <c r="V105" s="81">
        <f>VLOOKUP($F105,Calculations!$B$6:$AE$314,8,FALSE)</f>
        <v>6353.9423076923085</v>
      </c>
      <c r="W105" s="83">
        <f>VLOOKUP($F105,Calculations!$B$6:$AE$314,11,FALSE)</f>
        <v>25415.769230769234</v>
      </c>
      <c r="X105" s="83"/>
      <c r="Y105" s="83">
        <f t="shared" si="18"/>
        <v>50407.942307692312</v>
      </c>
      <c r="Z105" s="83">
        <f t="shared" si="19"/>
        <v>69469.769230769234</v>
      </c>
      <c r="AA105" s="83"/>
      <c r="AB105" s="84">
        <f>VLOOKUP($F105,Calculations!$B$6:$AE$314,29,FALSE)</f>
        <v>35303</v>
      </c>
      <c r="AC105" s="77"/>
      <c r="AD105" s="83">
        <f>VLOOKUP($F105,Calculations!$B$6:$AE$314,7,FALSE)</f>
        <v>0</v>
      </c>
      <c r="AE105" s="83">
        <f>VLOOKUP($F105,Calculations!$B$6:$AE$314,10,FALSE)</f>
        <v>0</v>
      </c>
      <c r="AH105" s="4"/>
    </row>
    <row r="106" spans="1:34" x14ac:dyDescent="0.25">
      <c r="A106" s="79" t="s">
        <v>121</v>
      </c>
      <c r="B106" s="79" t="s">
        <v>83</v>
      </c>
      <c r="C106" s="76"/>
      <c r="D106" s="76"/>
      <c r="E106" s="76" t="s">
        <v>360</v>
      </c>
      <c r="F106" s="77" t="s">
        <v>114</v>
      </c>
      <c r="G106" s="77" t="s">
        <v>93</v>
      </c>
      <c r="H106" s="77"/>
      <c r="I106" s="77"/>
      <c r="J106" s="81">
        <f>VLOOKUP($F106,Calculations!$B$6:$AE$314,5,FALSE)</f>
        <v>44054</v>
      </c>
      <c r="K106" s="82" t="s">
        <v>269</v>
      </c>
      <c r="L106" s="82">
        <f t="shared" si="16"/>
        <v>44054</v>
      </c>
      <c r="M106" s="81">
        <f>VLOOKUP($F106,Calculations!$B$6:$AE$314,24,FALSE)</f>
        <v>0</v>
      </c>
      <c r="N106" s="86"/>
      <c r="O106" s="78">
        <f t="shared" si="20"/>
        <v>44054</v>
      </c>
      <c r="P106" s="78"/>
      <c r="Q106" s="81">
        <f t="shared" si="17"/>
        <v>44054</v>
      </c>
      <c r="R106" s="81"/>
      <c r="S106" s="81"/>
      <c r="T106" s="81">
        <f t="shared" si="21"/>
        <v>44054</v>
      </c>
      <c r="U106" s="77"/>
      <c r="V106" s="81">
        <f>VLOOKUP($F106,Calculations!$B$6:$AE$314,8,FALSE)</f>
        <v>5083.1538461538466</v>
      </c>
      <c r="W106" s="83">
        <f>VLOOKUP($F106,Calculations!$B$6:$AE$314,11,FALSE)</f>
        <v>22874.192307692309</v>
      </c>
      <c r="X106" s="83"/>
      <c r="Y106" s="83">
        <f t="shared" si="18"/>
        <v>49137.153846153844</v>
      </c>
      <c r="Z106" s="83">
        <f t="shared" si="19"/>
        <v>66928.192307692312</v>
      </c>
      <c r="AA106" s="83"/>
      <c r="AB106" s="84">
        <f>VLOOKUP($F106,Calculations!$B$6:$AE$314,29,FALSE)</f>
        <v>35702</v>
      </c>
      <c r="AC106" s="77"/>
      <c r="AD106" s="83">
        <f>VLOOKUP($F106,Calculations!$B$6:$AE$314,7,FALSE)</f>
        <v>0</v>
      </c>
      <c r="AE106" s="83">
        <f>VLOOKUP($F106,Calculations!$B$6:$AE$314,10,FALSE)</f>
        <v>0</v>
      </c>
      <c r="AH106" s="4"/>
    </row>
    <row r="107" spans="1:34" x14ac:dyDescent="0.25">
      <c r="A107" s="79" t="s">
        <v>121</v>
      </c>
      <c r="B107" s="79" t="s">
        <v>83</v>
      </c>
      <c r="C107" s="76"/>
      <c r="D107" s="76"/>
      <c r="E107" s="76" t="s">
        <v>360</v>
      </c>
      <c r="F107" s="77" t="s">
        <v>109</v>
      </c>
      <c r="G107" s="77" t="s">
        <v>93</v>
      </c>
      <c r="H107" s="77"/>
      <c r="I107" s="77"/>
      <c r="J107" s="81">
        <f>VLOOKUP($F107,Calculations!$B$6:$AE$314,5,FALSE)</f>
        <v>44054</v>
      </c>
      <c r="K107" s="82" t="s">
        <v>269</v>
      </c>
      <c r="L107" s="82">
        <f t="shared" si="16"/>
        <v>44054</v>
      </c>
      <c r="M107" s="81">
        <f>VLOOKUP($F107,Calculations!$B$6:$AE$314,24,FALSE)</f>
        <v>0</v>
      </c>
      <c r="N107" s="86"/>
      <c r="O107" s="78">
        <f t="shared" si="20"/>
        <v>44054</v>
      </c>
      <c r="P107" s="78"/>
      <c r="Q107" s="81">
        <f t="shared" si="17"/>
        <v>44054</v>
      </c>
      <c r="R107" s="81"/>
      <c r="S107" s="81"/>
      <c r="T107" s="81">
        <f t="shared" si="21"/>
        <v>44054</v>
      </c>
      <c r="U107" s="77"/>
      <c r="V107" s="81">
        <f>VLOOKUP($F107,Calculations!$B$6:$AE$314,8,FALSE)</f>
        <v>2541.5769230769233</v>
      </c>
      <c r="W107" s="83">
        <f>VLOOKUP($F107,Calculations!$B$6:$AE$314,11,FALSE)</f>
        <v>17791.038461538461</v>
      </c>
      <c r="X107" s="83"/>
      <c r="Y107" s="83">
        <f t="shared" si="18"/>
        <v>46595.576923076922</v>
      </c>
      <c r="Z107" s="83">
        <f t="shared" si="19"/>
        <v>61845.038461538461</v>
      </c>
      <c r="AA107" s="83"/>
      <c r="AB107" s="84">
        <f>VLOOKUP($F107,Calculations!$B$6:$AE$314,29,FALSE)</f>
        <v>36549</v>
      </c>
      <c r="AC107" s="77"/>
      <c r="AD107" s="83">
        <f>VLOOKUP($F107,Calculations!$B$6:$AE$314,7,FALSE)</f>
        <v>0</v>
      </c>
      <c r="AE107" s="83">
        <f>VLOOKUP($F107,Calculations!$B$6:$AE$314,10,FALSE)</f>
        <v>0</v>
      </c>
      <c r="AH107" s="4"/>
    </row>
    <row r="108" spans="1:34" x14ac:dyDescent="0.25">
      <c r="A108" s="79" t="s">
        <v>328</v>
      </c>
      <c r="B108" s="79" t="s">
        <v>354</v>
      </c>
      <c r="C108" s="76"/>
      <c r="D108" s="76"/>
      <c r="E108" s="76" t="s">
        <v>360</v>
      </c>
      <c r="F108" s="77" t="s">
        <v>308</v>
      </c>
      <c r="G108" s="77" t="s">
        <v>309</v>
      </c>
      <c r="H108" s="77" t="s">
        <v>347</v>
      </c>
      <c r="I108" s="77"/>
      <c r="J108" s="81">
        <f>VLOOKUP($F108,Calculations!$B$6:$AE$314,5,FALSE)</f>
        <v>43500</v>
      </c>
      <c r="K108" s="82" t="s">
        <v>269</v>
      </c>
      <c r="L108" s="82">
        <f t="shared" si="16"/>
        <v>43500</v>
      </c>
      <c r="M108" s="81">
        <f>VLOOKUP($F108,Calculations!$B$6:$AE$314,24,FALSE)</f>
        <v>0</v>
      </c>
      <c r="N108" s="86"/>
      <c r="O108" s="78">
        <f t="shared" si="20"/>
        <v>43500</v>
      </c>
      <c r="P108" s="78"/>
      <c r="Q108" s="81">
        <f t="shared" si="17"/>
        <v>43500</v>
      </c>
      <c r="R108" s="81"/>
      <c r="S108" s="81"/>
      <c r="T108" s="81">
        <f t="shared" si="21"/>
        <v>43500</v>
      </c>
      <c r="U108" s="77"/>
      <c r="V108" s="81">
        <f>VLOOKUP($F108,Calculations!$B$6:$AE$314,8,FALSE)</f>
        <v>22586.538461538461</v>
      </c>
      <c r="W108" s="83">
        <f>VLOOKUP($F108,Calculations!$B$6:$AE$314,11,FALSE)</f>
        <v>57721.153846153851</v>
      </c>
      <c r="X108" s="83"/>
      <c r="Y108" s="83">
        <f t="shared" si="18"/>
        <v>66086.538461538468</v>
      </c>
      <c r="Z108" s="83">
        <f t="shared" si="19"/>
        <v>101221.15384615384</v>
      </c>
      <c r="AA108" s="83"/>
      <c r="AB108" s="84">
        <f>VLOOKUP($F108,Calculations!$B$6:$AE$314,29,FALSE)</f>
        <v>30627</v>
      </c>
      <c r="AC108" s="77"/>
      <c r="AD108" s="83">
        <f>VLOOKUP($F108,Calculations!$B$6:$AE$314,7,FALSE)</f>
        <v>0</v>
      </c>
      <c r="AE108" s="83">
        <f>VLOOKUP($F108,Calculations!$B$6:$AE$314,10,FALSE)</f>
        <v>0</v>
      </c>
      <c r="AH108" s="4"/>
    </row>
    <row r="109" spans="1:34" x14ac:dyDescent="0.25">
      <c r="A109" s="79" t="s">
        <v>170</v>
      </c>
      <c r="B109" s="79" t="s">
        <v>354</v>
      </c>
      <c r="C109" s="76"/>
      <c r="D109" s="76"/>
      <c r="E109" s="76" t="s">
        <v>360</v>
      </c>
      <c r="F109" s="77" t="s">
        <v>165</v>
      </c>
      <c r="G109" s="77"/>
      <c r="H109" s="77"/>
      <c r="I109" s="77"/>
      <c r="J109" s="81">
        <f>VLOOKUP($F109,Calculations!$B$6:$AE$314,5,FALSE)</f>
        <v>42987</v>
      </c>
      <c r="K109" s="82" t="s">
        <v>269</v>
      </c>
      <c r="L109" s="82">
        <f t="shared" si="16"/>
        <v>42987</v>
      </c>
      <c r="M109" s="81">
        <f>VLOOKUP($F109,Calculations!$B$6:$AE$314,24,FALSE)</f>
        <v>0</v>
      </c>
      <c r="N109" s="86"/>
      <c r="O109" s="78">
        <f t="shared" si="20"/>
        <v>42987</v>
      </c>
      <c r="P109" s="78"/>
      <c r="Q109" s="81">
        <f t="shared" si="17"/>
        <v>42987</v>
      </c>
      <c r="R109" s="81"/>
      <c r="S109" s="81"/>
      <c r="T109" s="81">
        <f t="shared" si="21"/>
        <v>42987</v>
      </c>
      <c r="U109" s="77"/>
      <c r="V109" s="81">
        <f>VLOOKUP($F109,Calculations!$B$6:$AE$314,8,FALSE)</f>
        <v>7440.0576923076915</v>
      </c>
      <c r="W109" s="83">
        <f>VLOOKUP($F109,Calculations!$B$6:$AE$314,11,FALSE)</f>
        <v>27280.211538461539</v>
      </c>
      <c r="X109" s="83"/>
      <c r="Y109" s="83">
        <f t="shared" si="18"/>
        <v>50427.057692307688</v>
      </c>
      <c r="Z109" s="83">
        <f t="shared" si="19"/>
        <v>70267.211538461532</v>
      </c>
      <c r="AA109" s="83"/>
      <c r="AB109" s="84">
        <f>VLOOKUP($F109,Calculations!$B$6:$AE$314,29,FALSE)</f>
        <v>35065</v>
      </c>
      <c r="AC109" s="77"/>
      <c r="AD109" s="83">
        <f>VLOOKUP($F109,Calculations!$B$6:$AE$314,7,FALSE)</f>
        <v>0</v>
      </c>
      <c r="AE109" s="83">
        <f>VLOOKUP($F109,Calculations!$B$6:$AE$314,10,FALSE)</f>
        <v>0</v>
      </c>
      <c r="AH109" s="4"/>
    </row>
    <row r="110" spans="1:34" x14ac:dyDescent="0.25">
      <c r="A110" s="79" t="s">
        <v>82</v>
      </c>
      <c r="B110" s="79" t="s">
        <v>354</v>
      </c>
      <c r="C110" s="76"/>
      <c r="D110" s="76"/>
      <c r="E110" s="76" t="s">
        <v>360</v>
      </c>
      <c r="F110" s="77" t="s">
        <v>153</v>
      </c>
      <c r="G110" s="77" t="s">
        <v>142</v>
      </c>
      <c r="H110" s="77" t="s">
        <v>346</v>
      </c>
      <c r="I110" s="77"/>
      <c r="J110" s="81">
        <f>VLOOKUP($F110,Calculations!$B$6:$AE$314,5,FALSE)</f>
        <v>42000</v>
      </c>
      <c r="K110" s="82" t="s">
        <v>269</v>
      </c>
      <c r="L110" s="82">
        <f t="shared" si="16"/>
        <v>42000</v>
      </c>
      <c r="M110" s="81">
        <f>VLOOKUP($F110,Calculations!$B$6:$AE$314,24,FALSE)</f>
        <v>4000</v>
      </c>
      <c r="N110" s="86"/>
      <c r="O110" s="78">
        <f t="shared" si="20"/>
        <v>46000</v>
      </c>
      <c r="P110" s="78"/>
      <c r="Q110" s="81">
        <f t="shared" si="17"/>
        <v>42000</v>
      </c>
      <c r="R110" s="81"/>
      <c r="S110" s="81"/>
      <c r="T110" s="81">
        <f t="shared" si="21"/>
        <v>42000</v>
      </c>
      <c r="U110" s="77"/>
      <c r="V110" s="81">
        <f>VLOOKUP($F110,Calculations!$B$6:$AE$314,8,FALSE)</f>
        <v>3634.6153846153848</v>
      </c>
      <c r="W110" s="83">
        <f>VLOOKUP($F110,Calculations!$B$6:$AE$314,11,FALSE)</f>
        <v>19384.615384615387</v>
      </c>
      <c r="X110" s="83"/>
      <c r="Y110" s="83">
        <f t="shared" si="18"/>
        <v>45634.615384615383</v>
      </c>
      <c r="Z110" s="83">
        <f t="shared" si="19"/>
        <v>61384.61538461539</v>
      </c>
      <c r="AA110" s="83"/>
      <c r="AB110" s="84">
        <f>VLOOKUP($F110,Calculations!$B$6:$AE$314,29,FALSE)</f>
        <v>36008</v>
      </c>
      <c r="AC110" s="77"/>
      <c r="AD110" s="83">
        <f>VLOOKUP($F110,Calculations!$B$6:$AE$314,7,FALSE)</f>
        <v>0</v>
      </c>
      <c r="AE110" s="83">
        <f>VLOOKUP($F110,Calculations!$B$6:$AE$314,10,FALSE)</f>
        <v>0</v>
      </c>
      <c r="AH110" s="4"/>
    </row>
    <row r="111" spans="1:34" x14ac:dyDescent="0.25">
      <c r="A111" s="79" t="s">
        <v>178</v>
      </c>
      <c r="B111" s="79" t="s">
        <v>354</v>
      </c>
      <c r="C111" s="76"/>
      <c r="D111" s="76"/>
      <c r="E111" s="76" t="s">
        <v>360</v>
      </c>
      <c r="F111" s="77" t="s">
        <v>248</v>
      </c>
      <c r="G111" s="77"/>
      <c r="H111" s="77"/>
      <c r="I111" s="77"/>
      <c r="J111" s="81">
        <f>VLOOKUP($F111,Calculations!$B$6:$AE$314,5,FALSE)</f>
        <v>41786</v>
      </c>
      <c r="K111" s="82" t="s">
        <v>269</v>
      </c>
      <c r="L111" s="82">
        <f t="shared" si="16"/>
        <v>41786</v>
      </c>
      <c r="M111" s="81">
        <f>VLOOKUP($F111,Calculations!$B$6:$AE$314,24,FALSE)</f>
        <v>18000</v>
      </c>
      <c r="N111" s="86"/>
      <c r="O111" s="78">
        <f t="shared" si="20"/>
        <v>59786</v>
      </c>
      <c r="P111" s="78"/>
      <c r="Q111" s="81">
        <f t="shared" si="17"/>
        <v>41786</v>
      </c>
      <c r="R111" s="81"/>
      <c r="S111" s="81"/>
      <c r="T111" s="81">
        <f t="shared" si="21"/>
        <v>41786</v>
      </c>
      <c r="U111" s="77"/>
      <c r="V111" s="81">
        <f>VLOOKUP($F111,Calculations!$B$6:$AE$314,8,FALSE)</f>
        <v>4821.461538461539</v>
      </c>
      <c r="W111" s="83">
        <f>VLOOKUP($F111,Calculations!$B$6:$AE$314,11,FALSE)</f>
        <v>21696.576923076922</v>
      </c>
      <c r="X111" s="83"/>
      <c r="Y111" s="83">
        <f t="shared" si="18"/>
        <v>46607.461538461539</v>
      </c>
      <c r="Z111" s="83">
        <f t="shared" si="19"/>
        <v>63482.576923076922</v>
      </c>
      <c r="AA111" s="83"/>
      <c r="AB111" s="84">
        <f>VLOOKUP($F111,Calculations!$B$6:$AE$314,29,FALSE)</f>
        <v>35657</v>
      </c>
      <c r="AC111" s="77"/>
      <c r="AD111" s="83">
        <f>VLOOKUP($F111,Calculations!$B$6:$AE$314,7,FALSE)</f>
        <v>0</v>
      </c>
      <c r="AE111" s="83">
        <f>VLOOKUP($F111,Calculations!$B$6:$AE$314,10,FALSE)</f>
        <v>0</v>
      </c>
      <c r="AH111" s="4"/>
    </row>
    <row r="112" spans="1:34" x14ac:dyDescent="0.25">
      <c r="A112" s="79" t="s">
        <v>170</v>
      </c>
      <c r="B112" s="79" t="s">
        <v>354</v>
      </c>
      <c r="C112" s="76"/>
      <c r="D112" s="76"/>
      <c r="E112" s="76" t="s">
        <v>360</v>
      </c>
      <c r="F112" s="77" t="s">
        <v>164</v>
      </c>
      <c r="G112" s="77"/>
      <c r="H112" s="77"/>
      <c r="I112" s="77"/>
      <c r="J112" s="81">
        <f>VLOOKUP($F112,Calculations!$B$6:$AE$314,5,FALSE)</f>
        <v>40987</v>
      </c>
      <c r="K112" s="82" t="s">
        <v>269</v>
      </c>
      <c r="L112" s="82">
        <f t="shared" si="16"/>
        <v>40987</v>
      </c>
      <c r="M112" s="81">
        <f>VLOOKUP($F112,Calculations!$B$6:$AE$314,24,FALSE)</f>
        <v>0</v>
      </c>
      <c r="N112" s="86"/>
      <c r="O112" s="78">
        <f t="shared" si="20"/>
        <v>40987</v>
      </c>
      <c r="P112" s="78"/>
      <c r="Q112" s="81">
        <f t="shared" si="17"/>
        <v>40987</v>
      </c>
      <c r="R112" s="81"/>
      <c r="S112" s="81"/>
      <c r="T112" s="81">
        <f t="shared" si="21"/>
        <v>40987</v>
      </c>
      <c r="U112" s="77"/>
      <c r="V112" s="81">
        <f>VLOOKUP($F112,Calculations!$B$6:$AE$314,8,FALSE)</f>
        <v>7093.9038461538457</v>
      </c>
      <c r="W112" s="83">
        <f>VLOOKUP($F112,Calculations!$B$6:$AE$314,11,FALSE)</f>
        <v>26010.980769230766</v>
      </c>
      <c r="X112" s="83"/>
      <c r="Y112" s="83">
        <f t="shared" si="18"/>
        <v>48080.903846153844</v>
      </c>
      <c r="Z112" s="83">
        <f t="shared" si="19"/>
        <v>66997.980769230766</v>
      </c>
      <c r="AA112" s="83"/>
      <c r="AB112" s="84">
        <f>VLOOKUP($F112,Calculations!$B$6:$AE$314,29,FALSE)</f>
        <v>35065</v>
      </c>
      <c r="AC112" s="77"/>
      <c r="AD112" s="83">
        <f>VLOOKUP($F112,Calculations!$B$6:$AE$314,7,FALSE)</f>
        <v>0</v>
      </c>
      <c r="AE112" s="83">
        <f>VLOOKUP($F112,Calculations!$B$6:$AE$314,10,FALSE)</f>
        <v>0</v>
      </c>
      <c r="AH112" s="4"/>
    </row>
    <row r="113" spans="1:34" x14ac:dyDescent="0.25">
      <c r="A113" s="79" t="s">
        <v>126</v>
      </c>
      <c r="B113" s="79" t="s">
        <v>83</v>
      </c>
      <c r="C113" s="76"/>
      <c r="D113" s="76"/>
      <c r="E113" s="76" t="s">
        <v>360</v>
      </c>
      <c r="F113" s="77" t="s">
        <v>124</v>
      </c>
      <c r="G113" s="77" t="s">
        <v>125</v>
      </c>
      <c r="H113" s="77" t="s">
        <v>343</v>
      </c>
      <c r="I113" s="77"/>
      <c r="J113" s="81">
        <f>VLOOKUP($F113,Calculations!$B$6:$AE$314,5,FALSE)</f>
        <v>40000</v>
      </c>
      <c r="K113" s="82" t="s">
        <v>269</v>
      </c>
      <c r="L113" s="82">
        <f t="shared" si="16"/>
        <v>40000</v>
      </c>
      <c r="M113" s="81">
        <f>VLOOKUP($F113,Calculations!$B$6:$AE$314,24,FALSE)</f>
        <v>40000</v>
      </c>
      <c r="N113" s="86"/>
      <c r="O113" s="78">
        <f t="shared" si="20"/>
        <v>80000</v>
      </c>
      <c r="P113" s="78"/>
      <c r="Q113" s="81">
        <f t="shared" si="17"/>
        <v>40000</v>
      </c>
      <c r="R113" s="81"/>
      <c r="S113" s="81"/>
      <c r="T113" s="81">
        <f t="shared" si="21"/>
        <v>40000</v>
      </c>
      <c r="U113" s="77"/>
      <c r="V113" s="81">
        <f>VLOOKUP($F113,Calculations!$B$6:$AE$314,8,FALSE)</f>
        <v>5769.2307692307695</v>
      </c>
      <c r="W113" s="83">
        <f>VLOOKUP($F113,Calculations!$B$6:$AE$314,11,FALSE)</f>
        <v>20769.230769230773</v>
      </c>
      <c r="X113" s="83"/>
      <c r="Y113" s="83">
        <f t="shared" si="18"/>
        <v>45769.230769230766</v>
      </c>
      <c r="Z113" s="83">
        <f t="shared" si="19"/>
        <v>60769.230769230773</v>
      </c>
      <c r="AA113" s="83"/>
      <c r="AB113" s="84">
        <f>VLOOKUP($F113,Calculations!$B$6:$AE$314,29,FALSE)</f>
        <v>35261</v>
      </c>
      <c r="AC113" s="77"/>
      <c r="AD113" s="83">
        <f>VLOOKUP($F113,Calculations!$B$6:$AE$314,7,FALSE)</f>
        <v>0</v>
      </c>
      <c r="AE113" s="83">
        <f>VLOOKUP($F113,Calculations!$B$6:$AE$314,10,FALSE)</f>
        <v>0</v>
      </c>
      <c r="AH113" s="4"/>
    </row>
    <row r="114" spans="1:34" x14ac:dyDescent="0.25">
      <c r="A114" s="79" t="s">
        <v>170</v>
      </c>
      <c r="B114" s="79" t="s">
        <v>354</v>
      </c>
      <c r="C114" s="76"/>
      <c r="D114" s="76"/>
      <c r="E114" s="76" t="s">
        <v>360</v>
      </c>
      <c r="F114" s="77" t="s">
        <v>163</v>
      </c>
      <c r="G114" s="77"/>
      <c r="H114" s="77"/>
      <c r="I114" s="77"/>
      <c r="J114" s="81">
        <f>VLOOKUP($F114,Calculations!$B$6:$AE$314,5,FALSE)</f>
        <v>39737</v>
      </c>
      <c r="K114" s="82" t="s">
        <v>269</v>
      </c>
      <c r="L114" s="82">
        <f t="shared" si="16"/>
        <v>39737</v>
      </c>
      <c r="M114" s="81">
        <f>VLOOKUP($F114,Calculations!$B$6:$AE$314,24,FALSE)</f>
        <v>0</v>
      </c>
      <c r="N114" s="86"/>
      <c r="O114" s="78">
        <f t="shared" si="20"/>
        <v>39737</v>
      </c>
      <c r="P114" s="78"/>
      <c r="Q114" s="81">
        <f t="shared" si="17"/>
        <v>39737</v>
      </c>
      <c r="R114" s="81"/>
      <c r="S114" s="81"/>
      <c r="T114" s="81">
        <f t="shared" si="21"/>
        <v>39737</v>
      </c>
      <c r="U114" s="77"/>
      <c r="V114" s="81">
        <f>VLOOKUP($F114,Calculations!$B$6:$AE$314,8,FALSE)</f>
        <v>6877.5576923076915</v>
      </c>
      <c r="W114" s="83">
        <f>VLOOKUP($F114,Calculations!$B$6:$AE$314,11,FALSE)</f>
        <v>22925.192307692305</v>
      </c>
      <c r="X114" s="83"/>
      <c r="Y114" s="83">
        <f t="shared" si="18"/>
        <v>46614.557692307688</v>
      </c>
      <c r="Z114" s="83">
        <f t="shared" si="19"/>
        <v>62662.192307692305</v>
      </c>
      <c r="AA114" s="83"/>
      <c r="AB114" s="84">
        <f>VLOOKUP($F114,Calculations!$B$6:$AE$314,29,FALSE)</f>
        <v>35086</v>
      </c>
      <c r="AC114" s="77"/>
      <c r="AD114" s="83">
        <f>VLOOKUP($F114,Calculations!$B$6:$AE$314,7,FALSE)</f>
        <v>0</v>
      </c>
      <c r="AE114" s="83">
        <f>VLOOKUP($F114,Calculations!$B$6:$AE$314,10,FALSE)</f>
        <v>0</v>
      </c>
      <c r="AH114" s="4"/>
    </row>
    <row r="115" spans="1:34" x14ac:dyDescent="0.25">
      <c r="A115" s="79" t="s">
        <v>100</v>
      </c>
      <c r="B115" s="79" t="s">
        <v>83</v>
      </c>
      <c r="C115" s="76"/>
      <c r="D115" s="76"/>
      <c r="E115" s="76" t="s">
        <v>360</v>
      </c>
      <c r="F115" s="77" t="s">
        <v>98</v>
      </c>
      <c r="G115" s="77" t="s">
        <v>91</v>
      </c>
      <c r="H115" s="77"/>
      <c r="I115" s="77"/>
      <c r="J115" s="81">
        <f>VLOOKUP($F115,Calculations!$B$6:$AE$314,5,FALSE)</f>
        <v>35360</v>
      </c>
      <c r="K115" s="82" t="s">
        <v>269</v>
      </c>
      <c r="L115" s="82">
        <f t="shared" si="16"/>
        <v>35360</v>
      </c>
      <c r="M115" s="81">
        <f>VLOOKUP($F115,Calculations!$B$6:$AE$314,24,FALSE)</f>
        <v>0</v>
      </c>
      <c r="N115" s="86"/>
      <c r="O115" s="78">
        <f t="shared" si="20"/>
        <v>35360</v>
      </c>
      <c r="P115" s="78"/>
      <c r="Q115" s="81">
        <f t="shared" si="17"/>
        <v>35360</v>
      </c>
      <c r="R115" s="81"/>
      <c r="S115" s="81"/>
      <c r="T115" s="81">
        <f t="shared" si="21"/>
        <v>35360</v>
      </c>
      <c r="U115" s="77"/>
      <c r="V115" s="81">
        <f>VLOOKUP($F115,Calculations!$B$6:$AE$314,8,FALSE)</f>
        <v>2040</v>
      </c>
      <c r="W115" s="83">
        <f>VLOOKUP($F115,Calculations!$B$6:$AE$314,11,FALSE)</f>
        <v>12240</v>
      </c>
      <c r="X115" s="83"/>
      <c r="Y115" s="83">
        <f t="shared" si="18"/>
        <v>37400</v>
      </c>
      <c r="Z115" s="83">
        <f t="shared" si="19"/>
        <v>47600</v>
      </c>
      <c r="AA115" s="83"/>
      <c r="AB115" s="84">
        <f>VLOOKUP($F115,Calculations!$B$6:$AE$314,29,FALSE)</f>
        <v>36615</v>
      </c>
      <c r="AC115" s="77"/>
      <c r="AD115" s="83">
        <f>VLOOKUP($F115,Calculations!$B$6:$AE$314,7,FALSE)</f>
        <v>0</v>
      </c>
      <c r="AE115" s="83">
        <f>VLOOKUP($F115,Calculations!$B$6:$AE$314,10,FALSE)</f>
        <v>0</v>
      </c>
      <c r="AH115" s="4"/>
    </row>
    <row r="116" spans="1:34" x14ac:dyDescent="0.25">
      <c r="A116" s="79" t="s">
        <v>100</v>
      </c>
      <c r="B116" s="79" t="s">
        <v>83</v>
      </c>
      <c r="C116" s="76"/>
      <c r="D116" s="76"/>
      <c r="E116" s="76" t="s">
        <v>360</v>
      </c>
      <c r="F116" s="77" t="s">
        <v>90</v>
      </c>
      <c r="G116" s="77" t="s">
        <v>91</v>
      </c>
      <c r="H116" s="77"/>
      <c r="I116" s="77"/>
      <c r="J116" s="81">
        <f>VLOOKUP($F116,Calculations!$B$6:$AE$314,5,FALSE)</f>
        <v>35360</v>
      </c>
      <c r="K116" s="82" t="s">
        <v>269</v>
      </c>
      <c r="L116" s="82">
        <f t="shared" si="16"/>
        <v>35360</v>
      </c>
      <c r="M116" s="81">
        <f>VLOOKUP($F116,Calculations!$B$6:$AE$314,24,FALSE)</f>
        <v>0</v>
      </c>
      <c r="N116" s="86"/>
      <c r="O116" s="78">
        <f t="shared" si="20"/>
        <v>35360</v>
      </c>
      <c r="P116" s="78"/>
      <c r="Q116" s="81">
        <f t="shared" si="17"/>
        <v>35360</v>
      </c>
      <c r="R116" s="81"/>
      <c r="S116" s="81"/>
      <c r="T116" s="81">
        <f t="shared" si="21"/>
        <v>35360</v>
      </c>
      <c r="U116" s="77"/>
      <c r="V116" s="81">
        <f>VLOOKUP($F116,Calculations!$B$6:$AE$314,8,FALSE)</f>
        <v>2040</v>
      </c>
      <c r="W116" s="83">
        <f>VLOOKUP($F116,Calculations!$B$6:$AE$314,11,FALSE)</f>
        <v>12240</v>
      </c>
      <c r="X116" s="83"/>
      <c r="Y116" s="83">
        <f t="shared" si="18"/>
        <v>37400</v>
      </c>
      <c r="Z116" s="83">
        <f t="shared" si="19"/>
        <v>47600</v>
      </c>
      <c r="AA116" s="83"/>
      <c r="AB116" s="84">
        <f>VLOOKUP($F116,Calculations!$B$6:$AE$314,29,FALSE)</f>
        <v>36556</v>
      </c>
      <c r="AC116" s="77"/>
      <c r="AD116" s="83">
        <f>VLOOKUP($F116,Calculations!$B$6:$AE$314,7,FALSE)</f>
        <v>0</v>
      </c>
      <c r="AE116" s="83">
        <f>VLOOKUP($F116,Calculations!$B$6:$AE$314,10,FALSE)</f>
        <v>0</v>
      </c>
      <c r="AH116" s="4"/>
    </row>
    <row r="117" spans="1:34" x14ac:dyDescent="0.25">
      <c r="A117" s="79" t="s">
        <v>76</v>
      </c>
      <c r="B117" s="79" t="s">
        <v>354</v>
      </c>
      <c r="C117" s="76"/>
      <c r="D117" s="76"/>
      <c r="E117" s="76" t="s">
        <v>360</v>
      </c>
      <c r="F117" s="77" t="s">
        <v>46</v>
      </c>
      <c r="G117" s="77" t="s">
        <v>35</v>
      </c>
      <c r="H117" s="77" t="s">
        <v>339</v>
      </c>
      <c r="I117" s="77"/>
      <c r="J117" s="81">
        <f>VLOOKUP($F117,Calculations!$B$6:$AE$314,5,FALSE)</f>
        <v>35000</v>
      </c>
      <c r="K117" s="82" t="s">
        <v>269</v>
      </c>
      <c r="L117" s="82">
        <f t="shared" si="16"/>
        <v>35000</v>
      </c>
      <c r="M117" s="81">
        <f>VLOOKUP($F117,Calculations!$B$6:$AE$314,24,FALSE)</f>
        <v>0</v>
      </c>
      <c r="N117" s="86"/>
      <c r="O117" s="78">
        <f t="shared" si="20"/>
        <v>35000</v>
      </c>
      <c r="P117" s="78"/>
      <c r="Q117" s="81">
        <f t="shared" si="17"/>
        <v>35000</v>
      </c>
      <c r="R117" s="81"/>
      <c r="S117" s="81"/>
      <c r="T117" s="81">
        <f t="shared" si="21"/>
        <v>35000</v>
      </c>
      <c r="U117" s="77"/>
      <c r="V117" s="81">
        <f>VLOOKUP($F117,Calculations!$B$6:$AE$314,8,FALSE)</f>
        <v>3028.8461538461538</v>
      </c>
      <c r="W117" s="83">
        <f>VLOOKUP($F117,Calculations!$B$6:$AE$314,11,FALSE)</f>
        <v>14134.615384615387</v>
      </c>
      <c r="X117" s="83"/>
      <c r="Y117" s="83">
        <f t="shared" si="18"/>
        <v>38028.846153846156</v>
      </c>
      <c r="Z117" s="83">
        <f t="shared" si="19"/>
        <v>49134.61538461539</v>
      </c>
      <c r="AA117" s="83"/>
      <c r="AB117" s="84">
        <f>VLOOKUP($F117,Calculations!$B$6:$AE$314,29,FALSE)</f>
        <v>36293</v>
      </c>
      <c r="AC117" s="77"/>
      <c r="AD117" s="83">
        <f>VLOOKUP($F117,Calculations!$B$6:$AE$314,7,FALSE)</f>
        <v>0</v>
      </c>
      <c r="AE117" s="83">
        <f>VLOOKUP($F117,Calculations!$B$6:$AE$314,10,FALSE)</f>
        <v>0</v>
      </c>
      <c r="AH117" s="4"/>
    </row>
    <row r="118" spans="1:34" x14ac:dyDescent="0.25">
      <c r="A118" s="79" t="s">
        <v>100</v>
      </c>
      <c r="B118" s="79" t="s">
        <v>83</v>
      </c>
      <c r="C118" s="76"/>
      <c r="D118" s="76"/>
      <c r="E118" s="76" t="s">
        <v>360</v>
      </c>
      <c r="F118" s="77" t="s">
        <v>99</v>
      </c>
      <c r="G118" s="77" t="s">
        <v>93</v>
      </c>
      <c r="H118" s="77"/>
      <c r="I118" s="77"/>
      <c r="J118" s="81">
        <f>VLOOKUP($F118,Calculations!$B$6:$AE$314,5,FALSE)</f>
        <v>31200</v>
      </c>
      <c r="K118" s="82" t="s">
        <v>269</v>
      </c>
      <c r="L118" s="82">
        <f t="shared" si="16"/>
        <v>31200</v>
      </c>
      <c r="M118" s="81">
        <f>VLOOKUP($F118,Calculations!$B$6:$AE$314,24,FALSE)</f>
        <v>0</v>
      </c>
      <c r="N118" s="86"/>
      <c r="O118" s="78">
        <f t="shared" si="20"/>
        <v>31200</v>
      </c>
      <c r="P118" s="78"/>
      <c r="Q118" s="81">
        <f t="shared" ref="Q118:Q149" si="22">+J118</f>
        <v>31200</v>
      </c>
      <c r="R118" s="81"/>
      <c r="S118" s="81"/>
      <c r="T118" s="81">
        <f t="shared" si="21"/>
        <v>31200</v>
      </c>
      <c r="U118" s="77"/>
      <c r="V118" s="81">
        <f>VLOOKUP($F118,Calculations!$B$6:$AE$314,8,FALSE)</f>
        <v>1800</v>
      </c>
      <c r="W118" s="83">
        <f>VLOOKUP($F118,Calculations!$B$6:$AE$314,11,FALSE)</f>
        <v>10800</v>
      </c>
      <c r="X118" s="83"/>
      <c r="Y118" s="83">
        <f t="shared" si="18"/>
        <v>33000</v>
      </c>
      <c r="Z118" s="83">
        <f t="shared" si="19"/>
        <v>42000</v>
      </c>
      <c r="AA118" s="83"/>
      <c r="AB118" s="84">
        <f>VLOOKUP($F118,Calculations!$B$6:$AE$314,29,FALSE)</f>
        <v>36612</v>
      </c>
      <c r="AC118" s="77"/>
      <c r="AD118" s="83">
        <f>VLOOKUP($F118,Calculations!$B$6:$AE$314,7,FALSE)</f>
        <v>0</v>
      </c>
      <c r="AE118" s="83">
        <f>VLOOKUP($F118,Calculations!$B$6:$AE$314,10,FALSE)</f>
        <v>0</v>
      </c>
      <c r="AH118" s="4"/>
    </row>
    <row r="119" spans="1:34" x14ac:dyDescent="0.25">
      <c r="A119" s="79" t="s">
        <v>100</v>
      </c>
      <c r="B119" s="79" t="s">
        <v>83</v>
      </c>
      <c r="C119" s="76"/>
      <c r="D119" s="76"/>
      <c r="E119" s="76" t="s">
        <v>360</v>
      </c>
      <c r="F119" s="77" t="s">
        <v>97</v>
      </c>
      <c r="G119" s="77" t="s">
        <v>93</v>
      </c>
      <c r="H119" s="77"/>
      <c r="I119" s="77"/>
      <c r="J119" s="81">
        <f>VLOOKUP($F119,Calculations!$B$6:$AE$314,5,FALSE)</f>
        <v>31200</v>
      </c>
      <c r="K119" s="82" t="s">
        <v>269</v>
      </c>
      <c r="L119" s="82">
        <f t="shared" si="16"/>
        <v>31200</v>
      </c>
      <c r="M119" s="81">
        <f>VLOOKUP($F119,Calculations!$B$6:$AE$314,24,FALSE)</f>
        <v>0</v>
      </c>
      <c r="N119" s="86"/>
      <c r="O119" s="78">
        <f t="shared" si="20"/>
        <v>31200</v>
      </c>
      <c r="P119" s="78"/>
      <c r="Q119" s="81">
        <f t="shared" si="22"/>
        <v>31200</v>
      </c>
      <c r="R119" s="81"/>
      <c r="S119" s="81"/>
      <c r="T119" s="81">
        <f t="shared" si="21"/>
        <v>31200</v>
      </c>
      <c r="U119" s="77"/>
      <c r="V119" s="81">
        <f>VLOOKUP($F119,Calculations!$B$6:$AE$314,8,FALSE)</f>
        <v>1800</v>
      </c>
      <c r="W119" s="83">
        <f>VLOOKUP($F119,Calculations!$B$6:$AE$314,11,FALSE)</f>
        <v>10800</v>
      </c>
      <c r="X119" s="83"/>
      <c r="Y119" s="83">
        <f t="shared" si="18"/>
        <v>33000</v>
      </c>
      <c r="Z119" s="83">
        <f t="shared" si="19"/>
        <v>42000</v>
      </c>
      <c r="AA119" s="83"/>
      <c r="AB119" s="84">
        <f>VLOOKUP($F119,Calculations!$B$6:$AE$314,29,FALSE)</f>
        <v>36612</v>
      </c>
      <c r="AC119" s="77"/>
      <c r="AD119" s="83">
        <f>VLOOKUP($F119,Calculations!$B$6:$AE$314,7,FALSE)</f>
        <v>0</v>
      </c>
      <c r="AE119" s="83">
        <f>VLOOKUP($F119,Calculations!$B$6:$AE$314,10,FALSE)</f>
        <v>0</v>
      </c>
      <c r="AH119" s="4"/>
    </row>
    <row r="120" spans="1:34" x14ac:dyDescent="0.25">
      <c r="A120" s="79" t="s">
        <v>100</v>
      </c>
      <c r="B120" s="79" t="s">
        <v>83</v>
      </c>
      <c r="C120" s="76"/>
      <c r="D120" s="76"/>
      <c r="E120" s="76" t="s">
        <v>360</v>
      </c>
      <c r="F120" s="77" t="s">
        <v>96</v>
      </c>
      <c r="G120" s="77" t="s">
        <v>93</v>
      </c>
      <c r="H120" s="77"/>
      <c r="I120" s="77"/>
      <c r="J120" s="81">
        <f>VLOOKUP($F120,Calculations!$B$6:$AE$314,5,FALSE)</f>
        <v>31200</v>
      </c>
      <c r="K120" s="82" t="s">
        <v>269</v>
      </c>
      <c r="L120" s="82">
        <f t="shared" si="16"/>
        <v>31200</v>
      </c>
      <c r="M120" s="81">
        <f>VLOOKUP($F120,Calculations!$B$6:$AE$314,24,FALSE)</f>
        <v>0</v>
      </c>
      <c r="N120" s="86"/>
      <c r="O120" s="78">
        <f t="shared" si="20"/>
        <v>31200</v>
      </c>
      <c r="P120" s="78"/>
      <c r="Q120" s="81">
        <f t="shared" si="22"/>
        <v>31200</v>
      </c>
      <c r="R120" s="81"/>
      <c r="S120" s="81"/>
      <c r="T120" s="81">
        <f t="shared" si="21"/>
        <v>31200</v>
      </c>
      <c r="U120" s="77"/>
      <c r="V120" s="81">
        <f>VLOOKUP($F120,Calculations!$B$6:$AE$314,8,FALSE)</f>
        <v>1800</v>
      </c>
      <c r="W120" s="83">
        <f>VLOOKUP($F120,Calculations!$B$6:$AE$314,11,FALSE)</f>
        <v>10800</v>
      </c>
      <c r="X120" s="83"/>
      <c r="Y120" s="83">
        <f t="shared" si="18"/>
        <v>33000</v>
      </c>
      <c r="Z120" s="83">
        <f t="shared" si="19"/>
        <v>42000</v>
      </c>
      <c r="AA120" s="83"/>
      <c r="AB120" s="84">
        <f>VLOOKUP($F120,Calculations!$B$6:$AE$314,29,FALSE)</f>
        <v>36612</v>
      </c>
      <c r="AC120" s="77"/>
      <c r="AD120" s="83">
        <f>VLOOKUP($F120,Calculations!$B$6:$AE$314,7,FALSE)</f>
        <v>0</v>
      </c>
      <c r="AE120" s="83">
        <f>VLOOKUP($F120,Calculations!$B$6:$AE$314,10,FALSE)</f>
        <v>0</v>
      </c>
      <c r="AH120" s="4"/>
    </row>
    <row r="121" spans="1:34" x14ac:dyDescent="0.25">
      <c r="A121" s="79" t="s">
        <v>100</v>
      </c>
      <c r="B121" s="79" t="s">
        <v>83</v>
      </c>
      <c r="C121" s="76"/>
      <c r="D121" s="76"/>
      <c r="E121" s="76" t="s">
        <v>360</v>
      </c>
      <c r="F121" s="77" t="s">
        <v>95</v>
      </c>
      <c r="G121" s="77" t="s">
        <v>93</v>
      </c>
      <c r="H121" s="77"/>
      <c r="I121" s="77"/>
      <c r="J121" s="81">
        <f>VLOOKUP($F121,Calculations!$B$6:$AE$314,5,FALSE)</f>
        <v>31200</v>
      </c>
      <c r="K121" s="82" t="s">
        <v>269</v>
      </c>
      <c r="L121" s="82">
        <f t="shared" si="16"/>
        <v>31200</v>
      </c>
      <c r="M121" s="81">
        <f>VLOOKUP($F121,Calculations!$B$6:$AE$314,24,FALSE)</f>
        <v>0</v>
      </c>
      <c r="N121" s="86"/>
      <c r="O121" s="78">
        <f t="shared" ref="O121:O150" si="23">+N121+M121+J121</f>
        <v>31200</v>
      </c>
      <c r="P121" s="78"/>
      <c r="Q121" s="81">
        <f t="shared" si="22"/>
        <v>31200</v>
      </c>
      <c r="R121" s="81"/>
      <c r="S121" s="81"/>
      <c r="T121" s="81">
        <f t="shared" ref="T121:T150" si="24">+S121+R121+Q121</f>
        <v>31200</v>
      </c>
      <c r="U121" s="77"/>
      <c r="V121" s="81">
        <f>VLOOKUP($F121,Calculations!$B$6:$AE$314,8,FALSE)</f>
        <v>1800</v>
      </c>
      <c r="W121" s="83">
        <f>VLOOKUP($F121,Calculations!$B$6:$AE$314,11,FALSE)</f>
        <v>10800</v>
      </c>
      <c r="X121" s="83"/>
      <c r="Y121" s="83">
        <f t="shared" si="18"/>
        <v>33000</v>
      </c>
      <c r="Z121" s="83">
        <f t="shared" si="19"/>
        <v>42000</v>
      </c>
      <c r="AA121" s="83"/>
      <c r="AB121" s="84">
        <f>VLOOKUP($F121,Calculations!$B$6:$AE$314,29,FALSE)</f>
        <v>36612</v>
      </c>
      <c r="AC121" s="77"/>
      <c r="AD121" s="83">
        <f>VLOOKUP($F121,Calculations!$B$6:$AE$314,7,FALSE)</f>
        <v>0</v>
      </c>
      <c r="AE121" s="83">
        <f>VLOOKUP($F121,Calculations!$B$6:$AE$314,10,FALSE)</f>
        <v>0</v>
      </c>
      <c r="AH121" s="4"/>
    </row>
    <row r="122" spans="1:34" x14ac:dyDescent="0.25">
      <c r="A122" s="79" t="s">
        <v>100</v>
      </c>
      <c r="B122" s="79" t="s">
        <v>83</v>
      </c>
      <c r="C122" s="76"/>
      <c r="D122" s="76"/>
      <c r="E122" s="76" t="s">
        <v>360</v>
      </c>
      <c r="F122" s="77" t="s">
        <v>94</v>
      </c>
      <c r="G122" s="77" t="s">
        <v>93</v>
      </c>
      <c r="H122" s="77"/>
      <c r="I122" s="77"/>
      <c r="J122" s="81">
        <f>VLOOKUP($F122,Calculations!$B$6:$AE$314,5,FALSE)</f>
        <v>31200</v>
      </c>
      <c r="K122" s="82" t="s">
        <v>269</v>
      </c>
      <c r="L122" s="82">
        <f t="shared" si="16"/>
        <v>31200</v>
      </c>
      <c r="M122" s="81">
        <f>VLOOKUP($F122,Calculations!$B$6:$AE$314,24,FALSE)</f>
        <v>0</v>
      </c>
      <c r="N122" s="86"/>
      <c r="O122" s="78">
        <f t="shared" si="23"/>
        <v>31200</v>
      </c>
      <c r="P122" s="78"/>
      <c r="Q122" s="81">
        <f t="shared" si="22"/>
        <v>31200</v>
      </c>
      <c r="R122" s="81"/>
      <c r="S122" s="81"/>
      <c r="T122" s="81">
        <f t="shared" si="24"/>
        <v>31200</v>
      </c>
      <c r="U122" s="77"/>
      <c r="V122" s="81">
        <f>VLOOKUP($F122,Calculations!$B$6:$AE$314,8,FALSE)</f>
        <v>1800</v>
      </c>
      <c r="W122" s="83">
        <f>VLOOKUP($F122,Calculations!$B$6:$AE$314,11,FALSE)</f>
        <v>10800</v>
      </c>
      <c r="X122" s="83"/>
      <c r="Y122" s="83">
        <f t="shared" si="18"/>
        <v>33000</v>
      </c>
      <c r="Z122" s="83">
        <f t="shared" si="19"/>
        <v>42000</v>
      </c>
      <c r="AA122" s="83"/>
      <c r="AB122" s="84">
        <f>VLOOKUP($F122,Calculations!$B$6:$AE$314,29,FALSE)</f>
        <v>36612</v>
      </c>
      <c r="AC122" s="77"/>
      <c r="AD122" s="83">
        <f>VLOOKUP($F122,Calculations!$B$6:$AE$314,7,FALSE)</f>
        <v>0</v>
      </c>
      <c r="AE122" s="83">
        <f>VLOOKUP($F122,Calculations!$B$6:$AE$314,10,FALSE)</f>
        <v>0</v>
      </c>
      <c r="AH122" s="4"/>
    </row>
    <row r="123" spans="1:34" x14ac:dyDescent="0.25">
      <c r="A123" s="79" t="s">
        <v>100</v>
      </c>
      <c r="B123" s="79" t="s">
        <v>83</v>
      </c>
      <c r="C123" s="76"/>
      <c r="D123" s="76"/>
      <c r="E123" s="76" t="s">
        <v>360</v>
      </c>
      <c r="F123" s="77" t="s">
        <v>92</v>
      </c>
      <c r="G123" s="77" t="s">
        <v>93</v>
      </c>
      <c r="H123" s="77"/>
      <c r="I123" s="77"/>
      <c r="J123" s="81">
        <f>VLOOKUP($F123,Calculations!$B$6:$AE$314,5,FALSE)</f>
        <v>31200</v>
      </c>
      <c r="K123" s="82" t="s">
        <v>269</v>
      </c>
      <c r="L123" s="82">
        <f t="shared" si="16"/>
        <v>31200</v>
      </c>
      <c r="M123" s="81">
        <f>VLOOKUP($F123,Calculations!$B$6:$AE$314,24,FALSE)</f>
        <v>0</v>
      </c>
      <c r="N123" s="86"/>
      <c r="O123" s="78">
        <f t="shared" si="23"/>
        <v>31200</v>
      </c>
      <c r="P123" s="78"/>
      <c r="Q123" s="81">
        <f t="shared" si="22"/>
        <v>31200</v>
      </c>
      <c r="R123" s="81"/>
      <c r="S123" s="81"/>
      <c r="T123" s="81">
        <f t="shared" si="24"/>
        <v>31200</v>
      </c>
      <c r="U123" s="77"/>
      <c r="V123" s="81">
        <f>VLOOKUP($F123,Calculations!$B$6:$AE$314,8,FALSE)</f>
        <v>1800</v>
      </c>
      <c r="W123" s="83">
        <f>VLOOKUP($F123,Calculations!$B$6:$AE$314,11,FALSE)</f>
        <v>10800</v>
      </c>
      <c r="X123" s="83"/>
      <c r="Y123" s="83">
        <f t="shared" si="18"/>
        <v>33000</v>
      </c>
      <c r="Z123" s="83">
        <f t="shared" si="19"/>
        <v>42000</v>
      </c>
      <c r="AA123" s="83"/>
      <c r="AB123" s="84">
        <f>VLOOKUP($F123,Calculations!$B$6:$AE$314,29,FALSE)</f>
        <v>36612</v>
      </c>
      <c r="AC123" s="77"/>
      <c r="AD123" s="83">
        <f>VLOOKUP($F123,Calculations!$B$6:$AE$314,7,FALSE)</f>
        <v>0</v>
      </c>
      <c r="AE123" s="83">
        <f>VLOOKUP($F123,Calculations!$B$6:$AE$314,10,FALSE)</f>
        <v>0</v>
      </c>
      <c r="AH123" s="4"/>
    </row>
    <row r="124" spans="1:34" x14ac:dyDescent="0.25">
      <c r="A124" s="79" t="s">
        <v>170</v>
      </c>
      <c r="B124" s="79" t="s">
        <v>354</v>
      </c>
      <c r="C124" s="76"/>
      <c r="D124" s="76"/>
      <c r="E124" s="76" t="s">
        <v>360</v>
      </c>
      <c r="F124" s="77" t="s">
        <v>166</v>
      </c>
      <c r="G124" s="77"/>
      <c r="H124" s="77"/>
      <c r="I124" s="77"/>
      <c r="J124" s="81">
        <f>VLOOKUP($F124,Calculations!$B$6:$AE$314,5,FALSE)</f>
        <v>30026</v>
      </c>
      <c r="K124" s="82" t="s">
        <v>269</v>
      </c>
      <c r="L124" s="82">
        <f t="shared" si="16"/>
        <v>30026</v>
      </c>
      <c r="M124" s="81">
        <f>VLOOKUP($F124,Calculations!$B$6:$AE$314,24,FALSE)</f>
        <v>0</v>
      </c>
      <c r="N124" s="86"/>
      <c r="O124" s="78">
        <f t="shared" si="23"/>
        <v>30026</v>
      </c>
      <c r="P124" s="78"/>
      <c r="Q124" s="81">
        <f t="shared" si="22"/>
        <v>30026</v>
      </c>
      <c r="R124" s="81"/>
      <c r="S124" s="81"/>
      <c r="T124" s="81">
        <f t="shared" si="24"/>
        <v>30026</v>
      </c>
      <c r="U124" s="77"/>
      <c r="V124" s="81">
        <f>VLOOKUP($F124,Calculations!$B$6:$AE$314,8,FALSE)</f>
        <v>866.13461538461536</v>
      </c>
      <c r="W124" s="83">
        <f>VLOOKUP($F124,Calculations!$B$6:$AE$314,11,FALSE)</f>
        <v>8661.3461538461543</v>
      </c>
      <c r="X124" s="83"/>
      <c r="Y124" s="83">
        <f t="shared" si="18"/>
        <v>30892.134615384617</v>
      </c>
      <c r="Z124" s="83">
        <f t="shared" si="19"/>
        <v>38687.346153846156</v>
      </c>
      <c r="AA124" s="83"/>
      <c r="AB124" s="84">
        <f>VLOOKUP($F124,Calculations!$B$6:$AE$314,29,FALSE)</f>
        <v>36740</v>
      </c>
      <c r="AC124" s="77"/>
      <c r="AD124" s="83">
        <f>VLOOKUP($F124,Calculations!$B$6:$AE$314,7,FALSE)</f>
        <v>0</v>
      </c>
      <c r="AE124" s="83">
        <f>VLOOKUP($F124,Calculations!$B$6:$AE$314,10,FALSE)</f>
        <v>0</v>
      </c>
      <c r="AH124" s="4"/>
    </row>
    <row r="125" spans="1:34" x14ac:dyDescent="0.25">
      <c r="A125" s="79" t="s">
        <v>357</v>
      </c>
      <c r="B125" s="79" t="s">
        <v>354</v>
      </c>
      <c r="C125" s="76"/>
      <c r="D125" s="76"/>
      <c r="E125" s="76" t="s">
        <v>360</v>
      </c>
      <c r="F125" s="77" t="s">
        <v>287</v>
      </c>
      <c r="G125" s="89"/>
      <c r="H125" s="77"/>
      <c r="I125" s="77"/>
      <c r="J125" s="81">
        <f>VLOOKUP($F125,Calculations!$B$6:$AE$314,5,FALSE)</f>
        <v>30000</v>
      </c>
      <c r="K125" s="82" t="s">
        <v>272</v>
      </c>
      <c r="L125" s="82"/>
      <c r="M125" s="81">
        <f>VLOOKUP($F125,Calculations!$B$6:$AE$314,24,FALSE)</f>
        <v>0</v>
      </c>
      <c r="N125" s="86"/>
      <c r="O125" s="78">
        <f t="shared" si="23"/>
        <v>30000</v>
      </c>
      <c r="P125" s="78"/>
      <c r="Q125" s="81">
        <f t="shared" si="22"/>
        <v>30000</v>
      </c>
      <c r="R125" s="81"/>
      <c r="S125" s="81"/>
      <c r="T125" s="81">
        <f t="shared" si="24"/>
        <v>30000</v>
      </c>
      <c r="U125" s="77"/>
      <c r="V125" s="81">
        <f>VLOOKUP($F125,Calculations!$B$6:$AE$314,8,FALSE)</f>
        <v>5192.3076923076924</v>
      </c>
      <c r="W125" s="83">
        <f>VLOOKUP($F125,Calculations!$B$6:$AE$314,11,FALSE)</f>
        <v>15576.923076923078</v>
      </c>
      <c r="X125" s="83"/>
      <c r="Y125" s="83">
        <f t="shared" si="18"/>
        <v>35192.307692307695</v>
      </c>
      <c r="Z125" s="83">
        <f t="shared" si="19"/>
        <v>45576.923076923078</v>
      </c>
      <c r="AA125" s="83"/>
      <c r="AB125" s="84">
        <f>VLOOKUP($F125,Calculations!$B$6:$AE$314,29,FALSE)</f>
        <v>35065</v>
      </c>
      <c r="AC125" s="77"/>
      <c r="AD125" s="83">
        <f>VLOOKUP($F125,Calculations!$B$6:$AE$314,7,FALSE)</f>
        <v>0</v>
      </c>
      <c r="AE125" s="83">
        <f>VLOOKUP($F125,Calculations!$B$6:$AE$314,10,FALSE)</f>
        <v>0</v>
      </c>
      <c r="AH125" s="4"/>
    </row>
    <row r="126" spans="1:34" x14ac:dyDescent="0.25">
      <c r="A126" s="79" t="s">
        <v>328</v>
      </c>
      <c r="B126" s="79" t="s">
        <v>354</v>
      </c>
      <c r="C126" s="76"/>
      <c r="D126" s="76"/>
      <c r="E126" s="76" t="s">
        <v>360</v>
      </c>
      <c r="F126" s="77" t="s">
        <v>304</v>
      </c>
      <c r="G126" s="77" t="s">
        <v>305</v>
      </c>
      <c r="H126" s="77" t="s">
        <v>347</v>
      </c>
      <c r="I126" s="77"/>
      <c r="J126" s="81">
        <f>VLOOKUP($F126,Calculations!$B$6:$AE$314,5,FALSE)</f>
        <v>27500</v>
      </c>
      <c r="K126" s="82" t="s">
        <v>269</v>
      </c>
      <c r="L126" s="82">
        <f t="shared" ref="L126:L167" si="25">J126</f>
        <v>27500</v>
      </c>
      <c r="M126" s="81">
        <f>VLOOKUP($F126,Calculations!$B$6:$AE$314,24,FALSE)</f>
        <v>0</v>
      </c>
      <c r="N126" s="86"/>
      <c r="O126" s="78">
        <f t="shared" si="23"/>
        <v>27500</v>
      </c>
      <c r="P126" s="78"/>
      <c r="Q126" s="81">
        <f t="shared" si="22"/>
        <v>27500</v>
      </c>
      <c r="R126" s="81"/>
      <c r="S126" s="81"/>
      <c r="T126" s="81">
        <f t="shared" si="24"/>
        <v>27500</v>
      </c>
      <c r="U126" s="77"/>
      <c r="V126" s="81">
        <f>VLOOKUP($F126,Calculations!$B$6:$AE$314,8,FALSE)</f>
        <v>3173.0769230769229</v>
      </c>
      <c r="W126" s="83">
        <f>VLOOKUP($F126,Calculations!$B$6:$AE$314,11,FALSE)</f>
        <v>11105.76923076923</v>
      </c>
      <c r="X126" s="83"/>
      <c r="Y126" s="83">
        <f t="shared" si="18"/>
        <v>30673.076923076922</v>
      </c>
      <c r="Z126" s="83">
        <f t="shared" si="19"/>
        <v>38605.769230769234</v>
      </c>
      <c r="AA126" s="83"/>
      <c r="AB126" s="84">
        <f>VLOOKUP($F126,Calculations!$B$6:$AE$314,29,FALSE)</f>
        <v>35933</v>
      </c>
      <c r="AC126" s="77"/>
      <c r="AD126" s="83">
        <f>VLOOKUP($F126,Calculations!$B$6:$AE$314,7,FALSE)</f>
        <v>0</v>
      </c>
      <c r="AE126" s="83">
        <f>VLOOKUP($F126,Calculations!$B$6:$AE$314,10,FALSE)</f>
        <v>0</v>
      </c>
      <c r="AH126" s="4"/>
    </row>
    <row r="127" spans="1:34" x14ac:dyDescent="0.25">
      <c r="A127" s="79" t="s">
        <v>211</v>
      </c>
      <c r="B127" s="79" t="s">
        <v>354</v>
      </c>
      <c r="C127" s="76"/>
      <c r="D127" s="76"/>
      <c r="E127" s="76" t="s">
        <v>360</v>
      </c>
      <c r="F127" s="77" t="s">
        <v>209</v>
      </c>
      <c r="G127" s="77"/>
      <c r="H127" s="77"/>
      <c r="I127" s="77"/>
      <c r="J127" s="81">
        <f>VLOOKUP($F127,Calculations!$B$6:$AE$314,5,FALSE)</f>
        <v>27098</v>
      </c>
      <c r="K127" s="82" t="s">
        <v>269</v>
      </c>
      <c r="L127" s="82">
        <f t="shared" si="25"/>
        <v>27098</v>
      </c>
      <c r="M127" s="81">
        <f>VLOOKUP($F127,Calculations!$B$6:$AE$314,24,FALSE)</f>
        <v>0</v>
      </c>
      <c r="N127" s="86"/>
      <c r="O127" s="78">
        <f t="shared" si="23"/>
        <v>27098</v>
      </c>
      <c r="P127" s="78"/>
      <c r="Q127" s="81">
        <f t="shared" si="22"/>
        <v>27098</v>
      </c>
      <c r="R127" s="81"/>
      <c r="S127" s="81"/>
      <c r="T127" s="81">
        <f t="shared" si="24"/>
        <v>27098</v>
      </c>
      <c r="U127" s="77"/>
      <c r="V127" s="81">
        <f>VLOOKUP($F127,Calculations!$B$6:$AE$314,8,FALSE)</f>
        <v>5471.711538461539</v>
      </c>
      <c r="W127" s="83">
        <f>VLOOKUP($F127,Calculations!$B$6:$AE$314,11,FALSE)</f>
        <v>15633.461538461537</v>
      </c>
      <c r="X127" s="83"/>
      <c r="Y127" s="83">
        <f t="shared" si="18"/>
        <v>32569.711538461539</v>
      </c>
      <c r="Z127" s="83">
        <f t="shared" si="19"/>
        <v>42731.461538461539</v>
      </c>
      <c r="AA127" s="83"/>
      <c r="AB127" s="84">
        <f>VLOOKUP($F127,Calculations!$B$6:$AE$314,29,FALSE)</f>
        <v>34820</v>
      </c>
      <c r="AC127" s="77"/>
      <c r="AD127" s="83">
        <f>VLOOKUP($F127,Calculations!$B$6:$AE$314,7,FALSE)</f>
        <v>0</v>
      </c>
      <c r="AE127" s="83">
        <f>VLOOKUP($F127,Calculations!$B$6:$AE$314,10,FALSE)</f>
        <v>0</v>
      </c>
      <c r="AH127" s="4"/>
    </row>
    <row r="128" spans="1:34" x14ac:dyDescent="0.25">
      <c r="A128" s="79" t="s">
        <v>328</v>
      </c>
      <c r="B128" s="79" t="s">
        <v>354</v>
      </c>
      <c r="C128" s="76"/>
      <c r="D128" s="76"/>
      <c r="E128" s="76" t="s">
        <v>360</v>
      </c>
      <c r="F128" s="77" t="s">
        <v>300</v>
      </c>
      <c r="G128" s="77" t="s">
        <v>35</v>
      </c>
      <c r="H128" s="77" t="s">
        <v>347</v>
      </c>
      <c r="I128" s="77"/>
      <c r="J128" s="81">
        <f>VLOOKUP($F128,Calculations!$B$6:$AE$314,5,FALSE)</f>
        <v>27000</v>
      </c>
      <c r="K128" s="82" t="s">
        <v>269</v>
      </c>
      <c r="L128" s="82">
        <f t="shared" si="25"/>
        <v>27000</v>
      </c>
      <c r="M128" s="81">
        <f>VLOOKUP($F128,Calculations!$B$6:$AE$314,24,FALSE)</f>
        <v>0</v>
      </c>
      <c r="N128" s="86"/>
      <c r="O128" s="78">
        <f t="shared" si="23"/>
        <v>27000</v>
      </c>
      <c r="P128" s="78"/>
      <c r="Q128" s="81">
        <f t="shared" si="22"/>
        <v>27000</v>
      </c>
      <c r="R128" s="81"/>
      <c r="S128" s="81"/>
      <c r="T128" s="81">
        <f t="shared" si="24"/>
        <v>27000</v>
      </c>
      <c r="U128" s="77"/>
      <c r="V128" s="81">
        <f>VLOOKUP($F128,Calculations!$B$6:$AE$314,8,FALSE)</f>
        <v>778.84615384615392</v>
      </c>
      <c r="W128" s="83">
        <f>VLOOKUP($F128,Calculations!$B$6:$AE$314,11,FALSE)</f>
        <v>6230.7692307692314</v>
      </c>
      <c r="X128" s="83"/>
      <c r="Y128" s="83">
        <f t="shared" si="18"/>
        <v>27778.846153846152</v>
      </c>
      <c r="Z128" s="83">
        <f t="shared" si="19"/>
        <v>33230.769230769234</v>
      </c>
      <c r="AA128" s="83"/>
      <c r="AB128" s="84">
        <f>VLOOKUP($F128,Calculations!$B$6:$AE$314,29,FALSE)</f>
        <v>36752</v>
      </c>
      <c r="AC128" s="77"/>
      <c r="AD128" s="83">
        <f>VLOOKUP($F128,Calculations!$B$6:$AE$314,7,FALSE)</f>
        <v>0</v>
      </c>
      <c r="AE128" s="83">
        <f>VLOOKUP($F128,Calculations!$B$6:$AE$314,10,FALSE)</f>
        <v>0</v>
      </c>
      <c r="AH128" s="4"/>
    </row>
    <row r="129" spans="1:34" x14ac:dyDescent="0.25">
      <c r="A129" s="79" t="s">
        <v>218</v>
      </c>
      <c r="B129" s="79" t="s">
        <v>354</v>
      </c>
      <c r="C129" s="76"/>
      <c r="D129" s="76"/>
      <c r="E129" s="76" t="s">
        <v>360</v>
      </c>
      <c r="F129" s="77" t="s">
        <v>213</v>
      </c>
      <c r="G129" s="77"/>
      <c r="H129" s="77"/>
      <c r="I129" s="77"/>
      <c r="J129" s="81">
        <f>VLOOKUP($F129,Calculations!$B$6:$AE$314,5,FALSE)</f>
        <v>24000</v>
      </c>
      <c r="K129" s="82" t="s">
        <v>269</v>
      </c>
      <c r="L129" s="82">
        <f t="shared" si="25"/>
        <v>24000</v>
      </c>
      <c r="M129" s="81">
        <f>VLOOKUP($F129,Calculations!$B$6:$AE$314,24,FALSE)</f>
        <v>0</v>
      </c>
      <c r="N129" s="86"/>
      <c r="O129" s="78">
        <f t="shared" si="23"/>
        <v>24000</v>
      </c>
      <c r="P129" s="78"/>
      <c r="Q129" s="81">
        <f t="shared" si="22"/>
        <v>24000</v>
      </c>
      <c r="R129" s="81"/>
      <c r="S129" s="81"/>
      <c r="T129" s="81">
        <f t="shared" si="24"/>
        <v>24000</v>
      </c>
      <c r="U129" s="77"/>
      <c r="V129" s="81">
        <f>VLOOKUP($F129,Calculations!$B$6:$AE$314,8,FALSE)</f>
        <v>9692.3076923076933</v>
      </c>
      <c r="W129" s="83">
        <f>VLOOKUP($F129,Calculations!$B$6:$AE$314,11,FALSE)</f>
        <v>23538.461538461539</v>
      </c>
      <c r="X129" s="83"/>
      <c r="Y129" s="83">
        <f t="shared" si="18"/>
        <v>33692.307692307695</v>
      </c>
      <c r="Z129" s="83">
        <f t="shared" si="19"/>
        <v>47538.461538461539</v>
      </c>
      <c r="AA129" s="83"/>
      <c r="AB129" s="84">
        <f>VLOOKUP($F129,Calculations!$B$6:$AE$314,29,FALSE)</f>
        <v>31929</v>
      </c>
      <c r="AC129" s="77"/>
      <c r="AD129" s="83">
        <f>VLOOKUP($F129,Calculations!$B$6:$AE$314,7,FALSE)</f>
        <v>0</v>
      </c>
      <c r="AE129" s="83">
        <f>VLOOKUP($F129,Calculations!$B$6:$AE$314,10,FALSE)</f>
        <v>0</v>
      </c>
      <c r="AH129" s="4"/>
    </row>
    <row r="130" spans="1:34" x14ac:dyDescent="0.25">
      <c r="A130" s="79" t="s">
        <v>328</v>
      </c>
      <c r="B130" s="79" t="s">
        <v>354</v>
      </c>
      <c r="C130" s="76"/>
      <c r="D130" s="76"/>
      <c r="E130" s="76" t="s">
        <v>360</v>
      </c>
      <c r="F130" s="77" t="s">
        <v>316</v>
      </c>
      <c r="G130" s="77" t="s">
        <v>317</v>
      </c>
      <c r="H130" s="77" t="s">
        <v>347</v>
      </c>
      <c r="I130" s="77"/>
      <c r="J130" s="81">
        <f>VLOOKUP($F130,Calculations!$B$6:$AE$314,5,FALSE)</f>
        <v>24000</v>
      </c>
      <c r="K130" s="82" t="s">
        <v>269</v>
      </c>
      <c r="L130" s="82">
        <f t="shared" si="25"/>
        <v>24000</v>
      </c>
      <c r="M130" s="81">
        <f>VLOOKUP($F130,Calculations!$B$6:$AE$314,24,FALSE)</f>
        <v>0</v>
      </c>
      <c r="N130" s="86"/>
      <c r="O130" s="78">
        <f t="shared" si="23"/>
        <v>24000</v>
      </c>
      <c r="P130" s="78"/>
      <c r="Q130" s="81">
        <f t="shared" si="22"/>
        <v>24000</v>
      </c>
      <c r="R130" s="81"/>
      <c r="S130" s="81"/>
      <c r="T130" s="81">
        <f t="shared" si="24"/>
        <v>24000</v>
      </c>
      <c r="U130" s="77"/>
      <c r="V130" s="81">
        <f>VLOOKUP($F130,Calculations!$B$6:$AE$314,8,FALSE)</f>
        <v>7615.3846153846152</v>
      </c>
      <c r="W130" s="83">
        <f>VLOOKUP($F130,Calculations!$B$6:$AE$314,11,FALSE)</f>
        <v>19384.615384615387</v>
      </c>
      <c r="X130" s="83"/>
      <c r="Y130" s="83">
        <f t="shared" si="18"/>
        <v>31615.384615384617</v>
      </c>
      <c r="Z130" s="83">
        <f t="shared" si="19"/>
        <v>43384.61538461539</v>
      </c>
      <c r="AA130" s="83"/>
      <c r="AB130" s="84">
        <f>VLOOKUP($F130,Calculations!$B$6:$AE$314,29,FALSE)</f>
        <v>33240</v>
      </c>
      <c r="AC130" s="77"/>
      <c r="AD130" s="83">
        <f>VLOOKUP($F130,Calculations!$B$6:$AE$314,7,FALSE)</f>
        <v>0</v>
      </c>
      <c r="AE130" s="83">
        <f>VLOOKUP($F130,Calculations!$B$6:$AE$314,10,FALSE)</f>
        <v>0</v>
      </c>
      <c r="AH130" s="4"/>
    </row>
    <row r="131" spans="1:34" x14ac:dyDescent="0.25">
      <c r="A131" s="79" t="s">
        <v>218</v>
      </c>
      <c r="B131" s="79" t="s">
        <v>354</v>
      </c>
      <c r="C131" s="76"/>
      <c r="D131" s="76"/>
      <c r="E131" s="76" t="s">
        <v>360</v>
      </c>
      <c r="F131" s="77" t="s">
        <v>215</v>
      </c>
      <c r="G131" s="77"/>
      <c r="H131" s="77"/>
      <c r="I131" s="77"/>
      <c r="J131" s="81">
        <f>VLOOKUP($F131,Calculations!$B$6:$AE$314,5,FALSE)</f>
        <v>21000</v>
      </c>
      <c r="K131" s="82" t="s">
        <v>269</v>
      </c>
      <c r="L131" s="82">
        <f t="shared" si="25"/>
        <v>21000</v>
      </c>
      <c r="M131" s="81">
        <f>VLOOKUP($F131,Calculations!$B$6:$AE$314,24,FALSE)</f>
        <v>0</v>
      </c>
      <c r="N131" s="86"/>
      <c r="O131" s="78">
        <f t="shared" si="23"/>
        <v>21000</v>
      </c>
      <c r="P131" s="78"/>
      <c r="Q131" s="81">
        <f t="shared" si="22"/>
        <v>21000</v>
      </c>
      <c r="R131" s="81"/>
      <c r="S131" s="81"/>
      <c r="T131" s="81">
        <f t="shared" si="24"/>
        <v>21000</v>
      </c>
      <c r="U131" s="77"/>
      <c r="V131" s="81">
        <f>VLOOKUP($F131,Calculations!$B$6:$AE$314,8,FALSE)</f>
        <v>6057.6923076923076</v>
      </c>
      <c r="W131" s="83">
        <f>VLOOKUP($F131,Calculations!$B$6:$AE$314,11,FALSE)</f>
        <v>15750</v>
      </c>
      <c r="X131" s="83"/>
      <c r="Y131" s="83">
        <f t="shared" si="18"/>
        <v>27057.692307692309</v>
      </c>
      <c r="Z131" s="83">
        <f t="shared" si="19"/>
        <v>36750</v>
      </c>
      <c r="AA131" s="83"/>
      <c r="AB131" s="84">
        <f>VLOOKUP($F131,Calculations!$B$6:$AE$314,29,FALSE)</f>
        <v>33525</v>
      </c>
      <c r="AC131" s="77"/>
      <c r="AD131" s="83">
        <f>VLOOKUP($F131,Calculations!$B$6:$AE$314,7,FALSE)</f>
        <v>0</v>
      </c>
      <c r="AE131" s="83">
        <f>VLOOKUP($F131,Calculations!$B$6:$AE$314,10,FALSE)</f>
        <v>0</v>
      </c>
      <c r="AH131" s="4"/>
    </row>
    <row r="132" spans="1:34" x14ac:dyDescent="0.25">
      <c r="A132" s="79" t="s">
        <v>282</v>
      </c>
      <c r="B132" s="79" t="s">
        <v>354</v>
      </c>
      <c r="C132" s="76"/>
      <c r="D132" s="76"/>
      <c r="E132" s="76" t="s">
        <v>360</v>
      </c>
      <c r="F132" s="77" t="s">
        <v>259</v>
      </c>
      <c r="G132" s="77"/>
      <c r="H132" s="77"/>
      <c r="I132" s="77"/>
      <c r="J132" s="81">
        <f>VLOOKUP($F132,Calculations!$B$6:$AE$314,5,FALSE)</f>
        <v>54628.020000000004</v>
      </c>
      <c r="K132" s="90" t="s">
        <v>270</v>
      </c>
      <c r="L132" s="82" t="e">
        <f>(J132*#REF!)</f>
        <v>#REF!</v>
      </c>
      <c r="M132" s="81">
        <f>VLOOKUP($F132,Calculations!$B$6:$AE$314,24,FALSE)</f>
        <v>17500</v>
      </c>
      <c r="N132" s="86"/>
      <c r="O132" s="78">
        <f t="shared" si="23"/>
        <v>72128.02</v>
      </c>
      <c r="P132" s="78"/>
      <c r="Q132" s="81">
        <f t="shared" si="22"/>
        <v>54628.020000000004</v>
      </c>
      <c r="R132" s="81"/>
      <c r="S132" s="81"/>
      <c r="T132" s="81">
        <f t="shared" si="24"/>
        <v>54628.020000000004</v>
      </c>
      <c r="U132" s="77"/>
      <c r="V132" s="81">
        <f>VLOOKUP($F132,Calculations!$B$6:$AE$314,8,FALSE)</f>
        <v>22061.315769230772</v>
      </c>
      <c r="W132" s="83">
        <f>VLOOKUP($F132,Calculations!$B$6:$AE$314,11,FALSE)</f>
        <v>40971.014999999999</v>
      </c>
      <c r="X132" s="83"/>
      <c r="Y132" s="83">
        <f t="shared" si="18"/>
        <v>76689.335769230776</v>
      </c>
      <c r="Z132" s="83">
        <f t="shared" si="19"/>
        <v>95599.035000000003</v>
      </c>
      <c r="AA132" s="83"/>
      <c r="AB132" s="84">
        <f>VLOOKUP($F132,Calculations!$B$6:$AE$314,29,FALSE)</f>
        <v>34608</v>
      </c>
      <c r="AC132" s="77"/>
      <c r="AD132" s="83">
        <f>VLOOKUP($F132,Calculations!$B$6:$AE$314,7,FALSE)</f>
        <v>0</v>
      </c>
      <c r="AE132" s="83">
        <f>VLOOKUP($F132,Calculations!$B$6:$AE$314,10,FALSE)</f>
        <v>0</v>
      </c>
      <c r="AH132" s="4"/>
    </row>
    <row r="133" spans="1:34" x14ac:dyDescent="0.25">
      <c r="A133" s="79" t="s">
        <v>356</v>
      </c>
      <c r="B133" s="79" t="s">
        <v>354</v>
      </c>
      <c r="C133" s="76"/>
      <c r="D133" s="76"/>
      <c r="E133" s="76" t="s">
        <v>360</v>
      </c>
      <c r="F133" s="77" t="s">
        <v>191</v>
      </c>
      <c r="G133" s="77"/>
      <c r="H133" s="77"/>
      <c r="I133" s="77"/>
      <c r="J133" s="81">
        <f>VLOOKUP($F133,Calculations!$B$6:$AE$314,5,FALSE)</f>
        <v>16422</v>
      </c>
      <c r="K133" s="82" t="s">
        <v>269</v>
      </c>
      <c r="L133" s="82">
        <f t="shared" si="25"/>
        <v>16422</v>
      </c>
      <c r="M133" s="81">
        <f>VLOOKUP($F133,Calculations!$B$6:$AE$314,24,FALSE)</f>
        <v>0</v>
      </c>
      <c r="N133" s="86"/>
      <c r="O133" s="78">
        <f t="shared" si="23"/>
        <v>16422</v>
      </c>
      <c r="P133" s="78"/>
      <c r="Q133" s="81">
        <f t="shared" si="22"/>
        <v>16422</v>
      </c>
      <c r="R133" s="81"/>
      <c r="S133" s="81"/>
      <c r="T133" s="81">
        <f t="shared" si="24"/>
        <v>16422</v>
      </c>
      <c r="U133" s="77"/>
      <c r="V133" s="81">
        <f>VLOOKUP($F133,Calculations!$B$6:$AE$314,8,FALSE)</f>
        <v>1421.1346153846152</v>
      </c>
      <c r="W133" s="83">
        <f>VLOOKUP($F133,Calculations!$B$6:$AE$314,11,FALSE)</f>
        <v>4737.1153846153848</v>
      </c>
      <c r="X133" s="83"/>
      <c r="Y133" s="83">
        <f t="shared" si="18"/>
        <v>17843.134615384617</v>
      </c>
      <c r="Z133" s="83">
        <f t="shared" si="19"/>
        <v>21159.115384615383</v>
      </c>
      <c r="AA133" s="83"/>
      <c r="AB133" s="84">
        <f>VLOOKUP($F133,Calculations!$B$6:$AE$314,29,FALSE)</f>
        <v>36227</v>
      </c>
      <c r="AC133" s="77"/>
      <c r="AD133" s="83">
        <f>VLOOKUP($F133,Calculations!$B$6:$AE$314,7,FALSE)</f>
        <v>0</v>
      </c>
      <c r="AE133" s="83">
        <f>VLOOKUP($F133,Calculations!$B$6:$AE$314,10,FALSE)</f>
        <v>0</v>
      </c>
      <c r="AH133" s="4"/>
    </row>
    <row r="134" spans="1:34" x14ac:dyDescent="0.25">
      <c r="A134" s="79" t="s">
        <v>356</v>
      </c>
      <c r="B134" s="79" t="s">
        <v>354</v>
      </c>
      <c r="C134" s="76"/>
      <c r="D134" s="76"/>
      <c r="E134" s="76" t="s">
        <v>360</v>
      </c>
      <c r="F134" s="77" t="s">
        <v>190</v>
      </c>
      <c r="G134" s="77"/>
      <c r="H134" s="77"/>
      <c r="I134" s="77"/>
      <c r="J134" s="81">
        <f>VLOOKUP($F134,Calculations!$B$6:$AE$314,5,FALSE)</f>
        <v>15476</v>
      </c>
      <c r="K134" s="82" t="s">
        <v>269</v>
      </c>
      <c r="L134" s="82">
        <f t="shared" si="25"/>
        <v>15476</v>
      </c>
      <c r="M134" s="81">
        <f>VLOOKUP($F134,Calculations!$B$6:$AE$314,24,FALSE)</f>
        <v>0</v>
      </c>
      <c r="N134" s="86"/>
      <c r="O134" s="78">
        <f t="shared" si="23"/>
        <v>15476</v>
      </c>
      <c r="P134" s="78"/>
      <c r="Q134" s="81">
        <f t="shared" si="22"/>
        <v>15476</v>
      </c>
      <c r="R134" s="81"/>
      <c r="S134" s="81"/>
      <c r="T134" s="81">
        <f t="shared" si="24"/>
        <v>15476</v>
      </c>
      <c r="U134" s="77"/>
      <c r="V134" s="81">
        <f>VLOOKUP($F134,Calculations!$B$6:$AE$314,8,FALSE)</f>
        <v>1339.2692307692309</v>
      </c>
      <c r="W134" s="83">
        <f>VLOOKUP($F134,Calculations!$B$6:$AE$314,11,FALSE)</f>
        <v>4464.2307692307695</v>
      </c>
      <c r="X134" s="83"/>
      <c r="Y134" s="83">
        <f t="shared" si="18"/>
        <v>16815.26923076923</v>
      </c>
      <c r="Z134" s="83">
        <f t="shared" si="19"/>
        <v>19940.23076923077</v>
      </c>
      <c r="AA134" s="83"/>
      <c r="AB134" s="84">
        <f>VLOOKUP($F134,Calculations!$B$6:$AE$314,29,FALSE)</f>
        <v>36269</v>
      </c>
      <c r="AC134" s="77"/>
      <c r="AD134" s="83">
        <f>VLOOKUP($F134,Calculations!$B$6:$AE$314,7,FALSE)</f>
        <v>0</v>
      </c>
      <c r="AE134" s="83">
        <f>VLOOKUP($F134,Calculations!$B$6:$AE$314,10,FALSE)</f>
        <v>0</v>
      </c>
      <c r="AH134" s="4"/>
    </row>
    <row r="135" spans="1:34" x14ac:dyDescent="0.25">
      <c r="A135" s="79" t="s">
        <v>179</v>
      </c>
      <c r="B135" s="79" t="s">
        <v>354</v>
      </c>
      <c r="C135" s="76"/>
      <c r="D135" s="76"/>
      <c r="E135" s="76" t="s">
        <v>360</v>
      </c>
      <c r="F135" s="77" t="s">
        <v>180</v>
      </c>
      <c r="G135" s="77"/>
      <c r="H135" s="77"/>
      <c r="I135" s="77"/>
      <c r="J135" s="81">
        <f>VLOOKUP($F135,Calculations!$B$6:$AE$314,5,FALSE)</f>
        <v>15230</v>
      </c>
      <c r="K135" s="82" t="s">
        <v>269</v>
      </c>
      <c r="L135" s="82">
        <f t="shared" si="25"/>
        <v>15230</v>
      </c>
      <c r="M135" s="81">
        <f>VLOOKUP($F135,Calculations!$B$6:$AE$314,24,FALSE)</f>
        <v>0</v>
      </c>
      <c r="N135" s="86"/>
      <c r="O135" s="78">
        <f t="shared" si="23"/>
        <v>15230</v>
      </c>
      <c r="P135" s="78"/>
      <c r="Q135" s="81">
        <f t="shared" si="22"/>
        <v>15230</v>
      </c>
      <c r="R135" s="81"/>
      <c r="S135" s="81"/>
      <c r="T135" s="81">
        <f t="shared" si="24"/>
        <v>15230</v>
      </c>
      <c r="U135" s="77"/>
      <c r="V135" s="81">
        <f>VLOOKUP($F135,Calculations!$B$6:$AE$314,8,FALSE)</f>
        <v>2196.6346153846152</v>
      </c>
      <c r="W135" s="83">
        <f>VLOOKUP($F135,Calculations!$B$6:$AE$314,11,FALSE)</f>
        <v>6150.5769230769229</v>
      </c>
      <c r="X135" s="83"/>
      <c r="Y135" s="83">
        <f t="shared" si="18"/>
        <v>17426.634615384617</v>
      </c>
      <c r="Z135" s="83">
        <f t="shared" si="19"/>
        <v>21380.576923076922</v>
      </c>
      <c r="AA135" s="83"/>
      <c r="AB135" s="84">
        <f>VLOOKUP($F135,Calculations!$B$6:$AE$314,29,FALSE)</f>
        <v>35521</v>
      </c>
      <c r="AC135" s="77"/>
      <c r="AD135" s="83">
        <f>VLOOKUP($F135,Calculations!$B$6:$AE$314,7,FALSE)</f>
        <v>0</v>
      </c>
      <c r="AE135" s="83">
        <f>VLOOKUP($F135,Calculations!$B$6:$AE$314,10,FALSE)</f>
        <v>0</v>
      </c>
      <c r="AH135" s="4"/>
    </row>
    <row r="136" spans="1:34" x14ac:dyDescent="0.25">
      <c r="A136" s="79" t="s">
        <v>211</v>
      </c>
      <c r="B136" s="79" t="s">
        <v>354</v>
      </c>
      <c r="C136" s="76"/>
      <c r="D136" s="76"/>
      <c r="E136" s="76" t="s">
        <v>360</v>
      </c>
      <c r="F136" s="77" t="s">
        <v>210</v>
      </c>
      <c r="G136" s="77"/>
      <c r="H136" s="77"/>
      <c r="I136" s="77"/>
      <c r="J136" s="81">
        <f>VLOOKUP($F136,Calculations!$B$6:$AE$314,5,FALSE)</f>
        <v>14819</v>
      </c>
      <c r="K136" s="82" t="s">
        <v>269</v>
      </c>
      <c r="L136" s="82">
        <f t="shared" si="25"/>
        <v>14819</v>
      </c>
      <c r="M136" s="81">
        <f>VLOOKUP($F136,Calculations!$B$6:$AE$314,24,FALSE)</f>
        <v>0</v>
      </c>
      <c r="N136" s="86"/>
      <c r="O136" s="78">
        <f t="shared" si="23"/>
        <v>14819</v>
      </c>
      <c r="P136" s="78"/>
      <c r="Q136" s="81">
        <f t="shared" si="22"/>
        <v>14819</v>
      </c>
      <c r="R136" s="81"/>
      <c r="S136" s="81"/>
      <c r="T136" s="81">
        <f t="shared" si="24"/>
        <v>14819</v>
      </c>
      <c r="U136" s="77"/>
      <c r="V136" s="81">
        <f>VLOOKUP($F136,Calculations!$B$6:$AE$314,8,FALSE)</f>
        <v>2137.3557692307695</v>
      </c>
      <c r="W136" s="83">
        <f>VLOOKUP($F136,Calculations!$B$6:$AE$314,11,FALSE)</f>
        <v>5984.5961538461543</v>
      </c>
      <c r="X136" s="83"/>
      <c r="Y136" s="83">
        <f t="shared" si="18"/>
        <v>16956.35576923077</v>
      </c>
      <c r="Z136" s="83">
        <f t="shared" si="19"/>
        <v>20803.596153846156</v>
      </c>
      <c r="AA136" s="83"/>
      <c r="AB136" s="84">
        <f>VLOOKUP($F136,Calculations!$B$6:$AE$314,29,FALSE)</f>
        <v>35278</v>
      </c>
      <c r="AC136" s="77"/>
      <c r="AD136" s="83">
        <f>VLOOKUP($F136,Calculations!$B$6:$AE$314,7,FALSE)</f>
        <v>0</v>
      </c>
      <c r="AE136" s="83">
        <f>VLOOKUP($F136,Calculations!$B$6:$AE$314,10,FALSE)</f>
        <v>0</v>
      </c>
      <c r="AH136" s="4"/>
    </row>
    <row r="137" spans="1:34" x14ac:dyDescent="0.25">
      <c r="A137" s="79" t="s">
        <v>357</v>
      </c>
      <c r="B137" s="79" t="s">
        <v>354</v>
      </c>
      <c r="C137" s="76"/>
      <c r="D137" s="76"/>
      <c r="E137" s="76" t="s">
        <v>360</v>
      </c>
      <c r="F137" s="77" t="s">
        <v>284</v>
      </c>
      <c r="G137" s="77"/>
      <c r="H137" s="77"/>
      <c r="I137" s="77"/>
      <c r="J137" s="81">
        <f>VLOOKUP($F137,Calculations!$B$6:$AE$314,5,FALSE)</f>
        <v>13255</v>
      </c>
      <c r="K137" s="82" t="s">
        <v>269</v>
      </c>
      <c r="L137" s="82">
        <f t="shared" si="25"/>
        <v>13255</v>
      </c>
      <c r="M137" s="81">
        <f>VLOOKUP($F137,Calculations!$B$6:$AE$314,24,FALSE)</f>
        <v>0</v>
      </c>
      <c r="N137" s="86"/>
      <c r="O137" s="78">
        <f t="shared" si="23"/>
        <v>13255</v>
      </c>
      <c r="P137" s="78"/>
      <c r="Q137" s="81">
        <f t="shared" si="22"/>
        <v>13255</v>
      </c>
      <c r="R137" s="81"/>
      <c r="S137" s="81"/>
      <c r="T137" s="81">
        <f t="shared" si="24"/>
        <v>13255</v>
      </c>
      <c r="U137" s="77"/>
      <c r="V137" s="81">
        <f>VLOOKUP($F137,Calculations!$B$6:$AE$314,8,FALSE)</f>
        <v>3823.5576923076924</v>
      </c>
      <c r="W137" s="83">
        <f>VLOOKUP($F137,Calculations!$B$6:$AE$314,11,FALSE)</f>
        <v>9176.538461538461</v>
      </c>
      <c r="X137" s="83"/>
      <c r="Y137" s="83">
        <f t="shared" si="18"/>
        <v>17078.557692307691</v>
      </c>
      <c r="Z137" s="83">
        <f t="shared" si="19"/>
        <v>22431.538461538461</v>
      </c>
      <c r="AA137" s="83"/>
      <c r="AB137" s="84">
        <f>VLOOKUP($F137,Calculations!$B$6:$AE$314,29,FALSE)</f>
        <v>33451</v>
      </c>
      <c r="AC137" s="77"/>
      <c r="AD137" s="83">
        <f>VLOOKUP($F137,Calculations!$B$6:$AE$314,7,FALSE)</f>
        <v>0</v>
      </c>
      <c r="AE137" s="83">
        <f>VLOOKUP($F137,Calculations!$B$6:$AE$314,10,FALSE)</f>
        <v>0</v>
      </c>
      <c r="AH137" s="4"/>
    </row>
    <row r="138" spans="1:34" x14ac:dyDescent="0.25">
      <c r="A138" s="79" t="s">
        <v>251</v>
      </c>
      <c r="B138" s="79" t="s">
        <v>354</v>
      </c>
      <c r="C138" s="76"/>
      <c r="D138" s="76"/>
      <c r="E138" s="76" t="s">
        <v>360</v>
      </c>
      <c r="F138" s="85" t="s">
        <v>255</v>
      </c>
      <c r="G138" s="77"/>
      <c r="H138" s="77"/>
      <c r="I138" s="77"/>
      <c r="J138" s="81">
        <f>VLOOKUP($F138,Calculations!$B$6:$AE$314,5,FALSE)</f>
        <v>12780</v>
      </c>
      <c r="K138" s="82" t="s">
        <v>269</v>
      </c>
      <c r="L138" s="82">
        <f t="shared" si="25"/>
        <v>12780</v>
      </c>
      <c r="M138" s="81">
        <f>VLOOKUP($F138,Calculations!$B$6:$AE$314,24,FALSE)</f>
        <v>0</v>
      </c>
      <c r="N138" s="86"/>
      <c r="O138" s="78">
        <f t="shared" si="23"/>
        <v>12780</v>
      </c>
      <c r="P138" s="78"/>
      <c r="Q138" s="81">
        <f t="shared" si="22"/>
        <v>12780</v>
      </c>
      <c r="R138" s="81"/>
      <c r="S138" s="81"/>
      <c r="T138" s="81">
        <f t="shared" si="24"/>
        <v>12780</v>
      </c>
      <c r="U138" s="77"/>
      <c r="V138" s="81">
        <f>VLOOKUP($F138,Calculations!$B$6:$AE$314,8,FALSE)</f>
        <v>3317.8846153846157</v>
      </c>
      <c r="W138" s="83">
        <f>VLOOKUP($F138,Calculations!$B$6:$AE$314,11,FALSE)</f>
        <v>8110.3846153846152</v>
      </c>
      <c r="X138" s="83"/>
      <c r="Y138" s="83">
        <f t="shared" si="18"/>
        <v>16097.884615384615</v>
      </c>
      <c r="Z138" s="83">
        <f t="shared" si="19"/>
        <v>20890.384615384617</v>
      </c>
      <c r="AA138" s="83"/>
      <c r="AB138" s="84">
        <f>VLOOKUP($F138,Calculations!$B$6:$AE$314,29,FALSE)</f>
        <v>33785</v>
      </c>
      <c r="AC138" s="77"/>
      <c r="AD138" s="83">
        <f>VLOOKUP($F138,Calculations!$B$6:$AE$314,7,FALSE)</f>
        <v>0</v>
      </c>
      <c r="AE138" s="83">
        <f>VLOOKUP($F138,Calculations!$B$6:$AE$314,10,FALSE)</f>
        <v>0</v>
      </c>
      <c r="AH138" s="4"/>
    </row>
    <row r="139" spans="1:34" x14ac:dyDescent="0.25">
      <c r="A139" s="79" t="s">
        <v>251</v>
      </c>
      <c r="B139" s="79" t="s">
        <v>354</v>
      </c>
      <c r="C139" s="76"/>
      <c r="D139" s="76"/>
      <c r="E139" s="76" t="s">
        <v>360</v>
      </c>
      <c r="F139" s="77" t="s">
        <v>258</v>
      </c>
      <c r="G139" s="77"/>
      <c r="H139" s="77"/>
      <c r="I139" s="77"/>
      <c r="J139" s="81">
        <f>VLOOKUP($F139,Calculations!$B$6:$AE$314,5,FALSE)</f>
        <v>12500</v>
      </c>
      <c r="K139" s="82" t="s">
        <v>269</v>
      </c>
      <c r="L139" s="82">
        <f t="shared" si="25"/>
        <v>12500</v>
      </c>
      <c r="M139" s="81">
        <f>VLOOKUP($F139,Calculations!$B$6:$AE$314,24,FALSE)</f>
        <v>0</v>
      </c>
      <c r="N139" s="86"/>
      <c r="O139" s="78">
        <f t="shared" si="23"/>
        <v>12500</v>
      </c>
      <c r="P139" s="78"/>
      <c r="Q139" s="81">
        <f t="shared" si="22"/>
        <v>12500</v>
      </c>
      <c r="R139" s="81"/>
      <c r="S139" s="81"/>
      <c r="T139" s="81">
        <f t="shared" si="24"/>
        <v>12500</v>
      </c>
      <c r="U139" s="77"/>
      <c r="V139" s="81">
        <f>VLOOKUP($F139,Calculations!$B$6:$AE$314,8,FALSE)</f>
        <v>11538.461538461539</v>
      </c>
      <c r="W139" s="83">
        <f>VLOOKUP($F139,Calculations!$B$6:$AE$314,11,FALSE)</f>
        <v>18750</v>
      </c>
      <c r="X139" s="83"/>
      <c r="Y139" s="83">
        <f t="shared" si="18"/>
        <v>24038.461538461539</v>
      </c>
      <c r="Z139" s="83">
        <f t="shared" si="19"/>
        <v>31250</v>
      </c>
      <c r="AA139" s="83"/>
      <c r="AB139" s="84">
        <f>VLOOKUP($F139,Calculations!$B$6:$AE$314,29,FALSE)</f>
        <v>25569</v>
      </c>
      <c r="AC139" s="77"/>
      <c r="AD139" s="83">
        <f>VLOOKUP($F139,Calculations!$B$6:$AE$314,7,FALSE)</f>
        <v>0</v>
      </c>
      <c r="AE139" s="83">
        <f>VLOOKUP($F139,Calculations!$B$6:$AE$314,10,FALSE)</f>
        <v>0</v>
      </c>
      <c r="AH139" s="4"/>
    </row>
    <row r="140" spans="1:34" x14ac:dyDescent="0.25">
      <c r="A140" s="79" t="s">
        <v>251</v>
      </c>
      <c r="B140" s="79" t="s">
        <v>354</v>
      </c>
      <c r="C140" s="76"/>
      <c r="D140" s="76"/>
      <c r="E140" s="76" t="s">
        <v>360</v>
      </c>
      <c r="F140" s="85" t="s">
        <v>256</v>
      </c>
      <c r="G140" s="77"/>
      <c r="H140" s="77"/>
      <c r="I140" s="77"/>
      <c r="J140" s="81">
        <f>VLOOKUP($F140,Calculations!$B$6:$AE$314,5,FALSE)</f>
        <v>12000</v>
      </c>
      <c r="K140" s="82" t="s">
        <v>269</v>
      </c>
      <c r="L140" s="82">
        <f t="shared" si="25"/>
        <v>12000</v>
      </c>
      <c r="M140" s="81">
        <f>VLOOKUP($F140,Calculations!$B$6:$AE$314,24,FALSE)</f>
        <v>0</v>
      </c>
      <c r="N140" s="86"/>
      <c r="O140" s="78">
        <f t="shared" si="23"/>
        <v>12000</v>
      </c>
      <c r="P140" s="78"/>
      <c r="Q140" s="81">
        <f t="shared" si="22"/>
        <v>12000</v>
      </c>
      <c r="R140" s="81"/>
      <c r="S140" s="81"/>
      <c r="T140" s="81">
        <f t="shared" si="24"/>
        <v>12000</v>
      </c>
      <c r="U140" s="77"/>
      <c r="V140" s="81">
        <f>VLOOKUP($F140,Calculations!$B$6:$AE$314,8,FALSE)</f>
        <v>1384.6153846153848</v>
      </c>
      <c r="W140" s="83">
        <f>VLOOKUP($F140,Calculations!$B$6:$AE$314,11,FALSE)</f>
        <v>4153.8461538461543</v>
      </c>
      <c r="X140" s="83"/>
      <c r="Y140" s="83">
        <f t="shared" si="18"/>
        <v>13384.615384615385</v>
      </c>
      <c r="Z140" s="83">
        <f t="shared" si="19"/>
        <v>16153.846153846154</v>
      </c>
      <c r="AA140" s="83"/>
      <c r="AB140" s="84">
        <f>VLOOKUP($F140,Calculations!$B$6:$AE$314,29,FALSE)</f>
        <v>35780</v>
      </c>
      <c r="AC140" s="77"/>
      <c r="AD140" s="83">
        <f>VLOOKUP($F140,Calculations!$B$6:$AE$314,7,FALSE)</f>
        <v>0</v>
      </c>
      <c r="AE140" s="83">
        <f>VLOOKUP($F140,Calculations!$B$6:$AE$314,10,FALSE)</f>
        <v>0</v>
      </c>
      <c r="AH140" s="4"/>
    </row>
    <row r="141" spans="1:34" x14ac:dyDescent="0.25">
      <c r="A141" s="79" t="s">
        <v>357</v>
      </c>
      <c r="B141" s="79" t="s">
        <v>354</v>
      </c>
      <c r="C141" s="76"/>
      <c r="D141" s="76"/>
      <c r="E141" s="76" t="s">
        <v>360</v>
      </c>
      <c r="F141" s="77" t="s">
        <v>285</v>
      </c>
      <c r="G141" s="77"/>
      <c r="H141" s="77"/>
      <c r="I141" s="77"/>
      <c r="J141" s="81">
        <f>VLOOKUP($F141,Calculations!$B$6:$AE$314,5,FALSE)</f>
        <v>9237</v>
      </c>
      <c r="K141" s="82" t="s">
        <v>269</v>
      </c>
      <c r="L141" s="82">
        <f t="shared" si="25"/>
        <v>9237</v>
      </c>
      <c r="M141" s="81">
        <f>VLOOKUP($F141,Calculations!$B$6:$AE$314,24,FALSE)</f>
        <v>0</v>
      </c>
      <c r="N141" s="86"/>
      <c r="O141" s="78">
        <f t="shared" si="23"/>
        <v>9237</v>
      </c>
      <c r="P141" s="78"/>
      <c r="Q141" s="81">
        <f t="shared" si="22"/>
        <v>9237</v>
      </c>
      <c r="R141" s="81"/>
      <c r="S141" s="81"/>
      <c r="T141" s="81">
        <f t="shared" si="24"/>
        <v>9237</v>
      </c>
      <c r="U141" s="77"/>
      <c r="V141" s="81">
        <f>VLOOKUP($F141,Calculations!$B$6:$AE$314,8,FALSE)</f>
        <v>1598.7115384615386</v>
      </c>
      <c r="W141" s="83">
        <f>VLOOKUP($F141,Calculations!$B$6:$AE$314,11,FALSE)</f>
        <v>3730.3269230769238</v>
      </c>
      <c r="X141" s="83"/>
      <c r="Y141" s="83">
        <f t="shared" si="18"/>
        <v>10835.711538461539</v>
      </c>
      <c r="Z141" s="83">
        <f t="shared" si="19"/>
        <v>12967.326923076924</v>
      </c>
      <c r="AA141" s="83"/>
      <c r="AB141" s="84">
        <f>VLOOKUP($F141,Calculations!$B$6:$AE$314,29,FALSE)</f>
        <v>34856</v>
      </c>
      <c r="AC141" s="77"/>
      <c r="AD141" s="83">
        <f>VLOOKUP($F141,Calculations!$B$6:$AE$314,7,FALSE)</f>
        <v>0</v>
      </c>
      <c r="AE141" s="83">
        <f>VLOOKUP($F141,Calculations!$B$6:$AE$314,10,FALSE)</f>
        <v>0</v>
      </c>
      <c r="AH141" s="4"/>
    </row>
    <row r="142" spans="1:34" x14ac:dyDescent="0.25">
      <c r="A142" s="79" t="s">
        <v>282</v>
      </c>
      <c r="B142" s="79" t="s">
        <v>354</v>
      </c>
      <c r="C142" s="76"/>
      <c r="D142" s="76"/>
      <c r="E142" s="76" t="s">
        <v>360</v>
      </c>
      <c r="F142" s="77" t="s">
        <v>276</v>
      </c>
      <c r="G142" s="77"/>
      <c r="H142" s="77"/>
      <c r="I142" s="77"/>
      <c r="J142" s="81">
        <f>VLOOKUP($F142,Calculations!$B$6:$AE$314,5,FALSE)</f>
        <v>9000</v>
      </c>
      <c r="K142" s="82" t="s">
        <v>269</v>
      </c>
      <c r="L142" s="82">
        <f t="shared" si="25"/>
        <v>9000</v>
      </c>
      <c r="M142" s="81">
        <f>VLOOKUP($F142,Calculations!$B$6:$AE$314,24,FALSE)</f>
        <v>0</v>
      </c>
      <c r="N142" s="86"/>
      <c r="O142" s="78">
        <f t="shared" si="23"/>
        <v>9000</v>
      </c>
      <c r="P142" s="78"/>
      <c r="Q142" s="81">
        <f t="shared" si="22"/>
        <v>9000</v>
      </c>
      <c r="R142" s="81"/>
      <c r="S142" s="81"/>
      <c r="T142" s="81">
        <f t="shared" si="24"/>
        <v>9000</v>
      </c>
      <c r="U142" s="77"/>
      <c r="V142" s="81">
        <f>VLOOKUP($F142,Calculations!$B$6:$AE$314,8,FALSE)</f>
        <v>2336.5384615384614</v>
      </c>
      <c r="W142" s="83">
        <f>VLOOKUP($F142,Calculations!$B$6:$AE$314,11,FALSE)</f>
        <v>5192.3076923076924</v>
      </c>
      <c r="X142" s="83"/>
      <c r="Y142" s="83">
        <f t="shared" si="18"/>
        <v>11336.538461538461</v>
      </c>
      <c r="Z142" s="83">
        <f t="shared" si="19"/>
        <v>14192.307692307691</v>
      </c>
      <c r="AA142" s="83"/>
      <c r="AB142" s="84">
        <f>VLOOKUP($F142,Calculations!$B$6:$AE$314,29,FALSE)</f>
        <v>33989</v>
      </c>
      <c r="AC142" s="77"/>
      <c r="AD142" s="83">
        <f>VLOOKUP($F142,Calculations!$B$6:$AE$314,7,FALSE)</f>
        <v>0</v>
      </c>
      <c r="AE142" s="83">
        <f>VLOOKUP($F142,Calculations!$B$6:$AE$314,10,FALSE)</f>
        <v>0</v>
      </c>
      <c r="AH142" s="4"/>
    </row>
    <row r="143" spans="1:34" x14ac:dyDescent="0.25">
      <c r="A143" s="79" t="s">
        <v>218</v>
      </c>
      <c r="B143" s="79" t="s">
        <v>354</v>
      </c>
      <c r="C143" s="76"/>
      <c r="D143" s="76"/>
      <c r="E143" s="76" t="s">
        <v>360</v>
      </c>
      <c r="F143" s="77" t="s">
        <v>214</v>
      </c>
      <c r="G143" s="77"/>
      <c r="H143" s="77"/>
      <c r="I143" s="77"/>
      <c r="J143" s="81">
        <f>VLOOKUP($F143,Calculations!$B$6:$AE$314,5,FALSE)</f>
        <v>9000</v>
      </c>
      <c r="K143" s="82" t="s">
        <v>269</v>
      </c>
      <c r="L143" s="82">
        <f t="shared" si="25"/>
        <v>9000</v>
      </c>
      <c r="M143" s="81">
        <f>VLOOKUP($F143,Calculations!$B$6:$AE$314,24,FALSE)</f>
        <v>0</v>
      </c>
      <c r="N143" s="86"/>
      <c r="O143" s="78">
        <f t="shared" si="23"/>
        <v>9000</v>
      </c>
      <c r="P143" s="78"/>
      <c r="Q143" s="81">
        <f t="shared" si="22"/>
        <v>9000</v>
      </c>
      <c r="R143" s="81"/>
      <c r="S143" s="81"/>
      <c r="T143" s="81">
        <f t="shared" si="24"/>
        <v>9000</v>
      </c>
      <c r="U143" s="77"/>
      <c r="V143" s="81">
        <f>VLOOKUP($F143,Calculations!$B$6:$AE$314,8,FALSE)</f>
        <v>3634.6153846153843</v>
      </c>
      <c r="W143" s="83">
        <f>VLOOKUP($F143,Calculations!$B$6:$AE$314,11,FALSE)</f>
        <v>7788.4615384615372</v>
      </c>
      <c r="X143" s="83"/>
      <c r="Y143" s="83">
        <f t="shared" si="18"/>
        <v>12634.615384615385</v>
      </c>
      <c r="Z143" s="83">
        <f t="shared" si="19"/>
        <v>16788.461538461539</v>
      </c>
      <c r="AA143" s="83"/>
      <c r="AB143" s="84">
        <f>VLOOKUP($F143,Calculations!$B$6:$AE$314,29,FALSE)</f>
        <v>32143</v>
      </c>
      <c r="AC143" s="77"/>
      <c r="AD143" s="83">
        <f>VLOOKUP($F143,Calculations!$B$6:$AE$314,7,FALSE)</f>
        <v>0</v>
      </c>
      <c r="AE143" s="83">
        <f>VLOOKUP($F143,Calculations!$B$6:$AE$314,10,FALSE)</f>
        <v>0</v>
      </c>
      <c r="AH143" s="4"/>
    </row>
    <row r="144" spans="1:34" x14ac:dyDescent="0.25">
      <c r="A144" s="79" t="s">
        <v>251</v>
      </c>
      <c r="B144" s="79" t="s">
        <v>354</v>
      </c>
      <c r="C144" s="76"/>
      <c r="D144" s="76"/>
      <c r="E144" s="76" t="s">
        <v>360</v>
      </c>
      <c r="F144" s="85" t="s">
        <v>257</v>
      </c>
      <c r="G144" s="77"/>
      <c r="H144" s="77"/>
      <c r="I144" s="77"/>
      <c r="J144" s="81">
        <f>VLOOKUP($F144,Calculations!$B$6:$AE$314,5,FALSE)</f>
        <v>8400</v>
      </c>
      <c r="K144" s="82" t="s">
        <v>269</v>
      </c>
      <c r="L144" s="82">
        <f t="shared" si="25"/>
        <v>8400</v>
      </c>
      <c r="M144" s="81">
        <f>VLOOKUP($F144,Calculations!$B$6:$AE$314,24,FALSE)</f>
        <v>0</v>
      </c>
      <c r="N144" s="86"/>
      <c r="O144" s="78">
        <f t="shared" si="23"/>
        <v>8400</v>
      </c>
      <c r="P144" s="78"/>
      <c r="Q144" s="81">
        <f t="shared" si="22"/>
        <v>8400</v>
      </c>
      <c r="R144" s="81"/>
      <c r="S144" s="81"/>
      <c r="T144" s="81">
        <f t="shared" si="24"/>
        <v>8400</v>
      </c>
      <c r="U144" s="77"/>
      <c r="V144" s="81">
        <f>VLOOKUP($F144,Calculations!$B$6:$AE$314,8,FALSE)</f>
        <v>1211.5384615384617</v>
      </c>
      <c r="W144" s="83">
        <f>VLOOKUP($F144,Calculations!$B$6:$AE$314,11,FALSE)</f>
        <v>2907.6923076923076</v>
      </c>
      <c r="X144" s="83"/>
      <c r="Y144" s="83">
        <f t="shared" si="18"/>
        <v>9611.538461538461</v>
      </c>
      <c r="Z144" s="83">
        <f t="shared" si="19"/>
        <v>11307.692307692309</v>
      </c>
      <c r="AA144" s="83"/>
      <c r="AB144" s="84">
        <f>VLOOKUP($F144,Calculations!$B$6:$AE$314,29,FALSE)</f>
        <v>35359</v>
      </c>
      <c r="AC144" s="77"/>
      <c r="AD144" s="83">
        <f>VLOOKUP($F144,Calculations!$B$6:$AE$314,7,FALSE)</f>
        <v>0</v>
      </c>
      <c r="AE144" s="83">
        <f>VLOOKUP($F144,Calculations!$B$6:$AE$314,10,FALSE)</f>
        <v>0</v>
      </c>
      <c r="AH144" s="4"/>
    </row>
    <row r="145" spans="1:34" x14ac:dyDescent="0.25">
      <c r="A145" s="79" t="s">
        <v>282</v>
      </c>
      <c r="B145" s="79" t="s">
        <v>354</v>
      </c>
      <c r="C145" s="76"/>
      <c r="D145" s="76"/>
      <c r="E145" s="76" t="s">
        <v>360</v>
      </c>
      <c r="F145" s="77" t="s">
        <v>273</v>
      </c>
      <c r="G145" s="77"/>
      <c r="H145" s="77"/>
      <c r="I145" s="77"/>
      <c r="J145" s="81">
        <f>VLOOKUP($F145,Calculations!$B$6:$AE$314,5,FALSE)</f>
        <v>29051.207999999999</v>
      </c>
      <c r="K145" s="82" t="s">
        <v>270</v>
      </c>
      <c r="L145" s="82" t="e">
        <f>(J145*#REF!)</f>
        <v>#REF!</v>
      </c>
      <c r="M145" s="81">
        <f>VLOOKUP($F145,Calculations!$B$6:$AE$314,24,FALSE)</f>
        <v>10000</v>
      </c>
      <c r="N145" s="86"/>
      <c r="O145" s="78">
        <f t="shared" si="23"/>
        <v>39051.207999999999</v>
      </c>
      <c r="P145" s="78"/>
      <c r="Q145" s="81">
        <f t="shared" si="22"/>
        <v>29051.207999999999</v>
      </c>
      <c r="R145" s="81"/>
      <c r="S145" s="81"/>
      <c r="T145" s="81">
        <f t="shared" si="24"/>
        <v>29051.207999999999</v>
      </c>
      <c r="U145" s="77"/>
      <c r="V145" s="81">
        <f>VLOOKUP($F145,Calculations!$B$6:$AE$314,8,FALSE)</f>
        <v>5028.0936923076915</v>
      </c>
      <c r="W145" s="83">
        <f>VLOOKUP($F145,Calculations!$B$6:$AE$314,11,FALSE)</f>
        <v>15084.281076923075</v>
      </c>
      <c r="X145" s="83"/>
      <c r="Y145" s="83">
        <f t="shared" si="18"/>
        <v>34079.301692307694</v>
      </c>
      <c r="Z145" s="83">
        <f t="shared" si="19"/>
        <v>44135.48907692307</v>
      </c>
      <c r="AA145" s="83"/>
      <c r="AB145" s="84">
        <f>VLOOKUP($F145,Calculations!$B$6:$AE$314,29,FALSE)</f>
        <v>34876</v>
      </c>
      <c r="AC145" s="77"/>
      <c r="AD145" s="83">
        <f>VLOOKUP($F145,Calculations!$B$6:$AE$314,7,FALSE)</f>
        <v>0</v>
      </c>
      <c r="AE145" s="83">
        <f>VLOOKUP($F145,Calculations!$B$6:$AE$314,10,FALSE)</f>
        <v>0</v>
      </c>
      <c r="AH145" s="4"/>
    </row>
    <row r="146" spans="1:34" x14ac:dyDescent="0.25">
      <c r="A146" s="79" t="s">
        <v>251</v>
      </c>
      <c r="B146" s="79" t="s">
        <v>354</v>
      </c>
      <c r="C146" s="76"/>
      <c r="D146" s="76"/>
      <c r="E146" s="76" t="s">
        <v>360</v>
      </c>
      <c r="F146" s="85" t="s">
        <v>253</v>
      </c>
      <c r="G146" s="77"/>
      <c r="H146" s="77"/>
      <c r="I146" s="77"/>
      <c r="J146" s="81">
        <f>VLOOKUP($F146,Calculations!$B$6:$AE$314,5,FALSE)</f>
        <v>6600</v>
      </c>
      <c r="K146" s="82" t="s">
        <v>269</v>
      </c>
      <c r="L146" s="82">
        <f t="shared" si="25"/>
        <v>6600</v>
      </c>
      <c r="M146" s="81">
        <f>VLOOKUP($F146,Calculations!$B$6:$AE$314,24,FALSE)</f>
        <v>0</v>
      </c>
      <c r="N146" s="86"/>
      <c r="O146" s="78">
        <f t="shared" si="23"/>
        <v>6600</v>
      </c>
      <c r="P146" s="78"/>
      <c r="Q146" s="81">
        <f t="shared" si="22"/>
        <v>6600</v>
      </c>
      <c r="R146" s="81"/>
      <c r="S146" s="81"/>
      <c r="T146" s="81">
        <f t="shared" si="24"/>
        <v>6600</v>
      </c>
      <c r="U146" s="77"/>
      <c r="V146" s="81">
        <f>VLOOKUP($F146,Calculations!$B$6:$AE$314,8,FALSE)</f>
        <v>1142.3076923076924</v>
      </c>
      <c r="W146" s="83">
        <f>VLOOKUP($F146,Calculations!$B$6:$AE$314,11,FALSE)</f>
        <v>2665.3846153846152</v>
      </c>
      <c r="X146" s="83"/>
      <c r="Y146" s="83">
        <f t="shared" si="18"/>
        <v>7742.3076923076924</v>
      </c>
      <c r="Z146" s="83">
        <f t="shared" si="19"/>
        <v>9265.3846153846152</v>
      </c>
      <c r="AA146" s="83"/>
      <c r="AB146" s="84">
        <f>VLOOKUP($F146,Calculations!$B$6:$AE$314,29,FALSE)</f>
        <v>35025</v>
      </c>
      <c r="AC146" s="77"/>
      <c r="AD146" s="83">
        <f>VLOOKUP($F146,Calculations!$B$6:$AE$314,7,FALSE)</f>
        <v>0</v>
      </c>
      <c r="AE146" s="83">
        <f>VLOOKUP($F146,Calculations!$B$6:$AE$314,10,FALSE)</f>
        <v>0</v>
      </c>
      <c r="AH146" s="4"/>
    </row>
    <row r="147" spans="1:34" x14ac:dyDescent="0.25">
      <c r="A147" s="79" t="s">
        <v>251</v>
      </c>
      <c r="B147" s="79" t="s">
        <v>354</v>
      </c>
      <c r="C147" s="76"/>
      <c r="D147" s="76"/>
      <c r="E147" s="76" t="s">
        <v>360</v>
      </c>
      <c r="F147" s="85" t="s">
        <v>254</v>
      </c>
      <c r="G147" s="77"/>
      <c r="H147" s="77"/>
      <c r="I147" s="77"/>
      <c r="J147" s="81">
        <f>VLOOKUP($F147,Calculations!$B$6:$AE$314,5,FALSE)</f>
        <v>6000</v>
      </c>
      <c r="K147" s="82" t="s">
        <v>269</v>
      </c>
      <c r="L147" s="82">
        <f t="shared" si="25"/>
        <v>6000</v>
      </c>
      <c r="M147" s="81">
        <f>VLOOKUP($F147,Calculations!$B$6:$AE$314,24,FALSE)</f>
        <v>0</v>
      </c>
      <c r="N147" s="86"/>
      <c r="O147" s="78">
        <f t="shared" si="23"/>
        <v>6000</v>
      </c>
      <c r="P147" s="78"/>
      <c r="Q147" s="81">
        <f t="shared" si="22"/>
        <v>6000</v>
      </c>
      <c r="R147" s="81"/>
      <c r="S147" s="81"/>
      <c r="T147" s="81">
        <f t="shared" si="24"/>
        <v>6000</v>
      </c>
      <c r="U147" s="77"/>
      <c r="V147" s="81">
        <f>VLOOKUP($F147,Calculations!$B$6:$AE$314,8,FALSE)</f>
        <v>1557.6923076923078</v>
      </c>
      <c r="W147" s="83">
        <f>VLOOKUP($F147,Calculations!$B$6:$AE$314,11,FALSE)</f>
        <v>3461.5384615384619</v>
      </c>
      <c r="X147" s="83"/>
      <c r="Y147" s="83">
        <f t="shared" si="18"/>
        <v>7557.6923076923076</v>
      </c>
      <c r="Z147" s="83">
        <f t="shared" si="19"/>
        <v>9461.538461538461</v>
      </c>
      <c r="AA147" s="83"/>
      <c r="AB147" s="84">
        <f>VLOOKUP($F147,Calculations!$B$6:$AE$314,29,FALSE)</f>
        <v>33771</v>
      </c>
      <c r="AC147" s="77"/>
      <c r="AD147" s="83">
        <f>VLOOKUP($F147,Calculations!$B$6:$AE$314,7,FALSE)</f>
        <v>0</v>
      </c>
      <c r="AE147" s="83">
        <f>VLOOKUP($F147,Calculations!$B$6:$AE$314,10,FALSE)</f>
        <v>0</v>
      </c>
      <c r="AH147" s="4"/>
    </row>
    <row r="148" spans="1:34" x14ac:dyDescent="0.25">
      <c r="A148" s="79" t="s">
        <v>218</v>
      </c>
      <c r="B148" s="79" t="s">
        <v>354</v>
      </c>
      <c r="C148" s="76"/>
      <c r="D148" s="76"/>
      <c r="E148" s="76" t="s">
        <v>360</v>
      </c>
      <c r="F148" s="77" t="s">
        <v>217</v>
      </c>
      <c r="G148" s="77"/>
      <c r="H148" s="77"/>
      <c r="I148" s="77"/>
      <c r="J148" s="81">
        <f>VLOOKUP($F148,Calculations!$B$6:$AE$314,5,FALSE)</f>
        <v>5880</v>
      </c>
      <c r="K148" s="82" t="s">
        <v>269</v>
      </c>
      <c r="L148" s="82">
        <f t="shared" si="25"/>
        <v>5880</v>
      </c>
      <c r="M148" s="81">
        <f>VLOOKUP($F148,Calculations!$B$6:$AE$314,24,FALSE)</f>
        <v>0</v>
      </c>
      <c r="N148" s="86"/>
      <c r="O148" s="78">
        <f t="shared" si="23"/>
        <v>5880</v>
      </c>
      <c r="P148" s="78"/>
      <c r="Q148" s="81">
        <f t="shared" si="22"/>
        <v>5880</v>
      </c>
      <c r="R148" s="81"/>
      <c r="S148" s="81"/>
      <c r="T148" s="81">
        <f t="shared" si="24"/>
        <v>5880</v>
      </c>
      <c r="U148" s="77"/>
      <c r="V148" s="81">
        <f>VLOOKUP($F148,Calculations!$B$6:$AE$314,8,FALSE)</f>
        <v>1526.5384615384617</v>
      </c>
      <c r="W148" s="83">
        <f>VLOOKUP($F148,Calculations!$B$6:$AE$314,11,FALSE)</f>
        <v>3392.3076923076924</v>
      </c>
      <c r="X148" s="83"/>
      <c r="Y148" s="83">
        <f t="shared" si="18"/>
        <v>7406.5384615384619</v>
      </c>
      <c r="Z148" s="83">
        <f t="shared" si="19"/>
        <v>9272.3076923076915</v>
      </c>
      <c r="AA148" s="83"/>
      <c r="AB148" s="84">
        <f>VLOOKUP($F148,Calculations!$B$6:$AE$314,29,FALSE)</f>
        <v>33939</v>
      </c>
      <c r="AC148" s="77"/>
      <c r="AD148" s="83">
        <f>VLOOKUP($F148,Calculations!$B$6:$AE$314,7,FALSE)</f>
        <v>0</v>
      </c>
      <c r="AE148" s="83">
        <f>VLOOKUP($F148,Calculations!$B$6:$AE$314,10,FALSE)</f>
        <v>0</v>
      </c>
      <c r="AH148" s="4"/>
    </row>
    <row r="149" spans="1:34" ht="12.75" customHeight="1" x14ac:dyDescent="0.25">
      <c r="A149" s="79" t="s">
        <v>282</v>
      </c>
      <c r="B149" s="79" t="s">
        <v>354</v>
      </c>
      <c r="C149" s="76"/>
      <c r="D149" s="76"/>
      <c r="E149" s="76" t="s">
        <v>360</v>
      </c>
      <c r="F149" s="77" t="s">
        <v>264</v>
      </c>
      <c r="G149" s="77"/>
      <c r="H149" s="77"/>
      <c r="I149" s="77"/>
      <c r="J149" s="81">
        <f>VLOOKUP($F149,Calculations!$B$6:$AE$314,5,FALSE)</f>
        <v>8595.384</v>
      </c>
      <c r="K149" s="82" t="s">
        <v>270</v>
      </c>
      <c r="L149" s="82" t="e">
        <f>(J149*#REF!)</f>
        <v>#REF!</v>
      </c>
      <c r="M149" s="81">
        <f>VLOOKUP($F149,Calculations!$B$6:$AE$314,24,FALSE)</f>
        <v>0</v>
      </c>
      <c r="N149" s="86"/>
      <c r="O149" s="78">
        <f t="shared" si="23"/>
        <v>8595.384</v>
      </c>
      <c r="P149" s="78"/>
      <c r="Q149" s="81">
        <f t="shared" si="22"/>
        <v>8595.384</v>
      </c>
      <c r="R149" s="81"/>
      <c r="S149" s="81"/>
      <c r="T149" s="81">
        <f t="shared" si="24"/>
        <v>8595.384</v>
      </c>
      <c r="U149" s="77"/>
      <c r="V149" s="81">
        <f>VLOOKUP($F149,Calculations!$B$6:$AE$314,8,FALSE)</f>
        <v>1487.6626153846155</v>
      </c>
      <c r="W149" s="83">
        <f>VLOOKUP($F149,Calculations!$B$6:$AE$314,11,FALSE)</f>
        <v>3471.2127692307695</v>
      </c>
      <c r="X149" s="83"/>
      <c r="Y149" s="83">
        <f t="shared" si="18"/>
        <v>10083.046615384616</v>
      </c>
      <c r="Z149" s="83">
        <f t="shared" si="19"/>
        <v>12066.596769230769</v>
      </c>
      <c r="AA149" s="83"/>
      <c r="AB149" s="84">
        <f>VLOOKUP($F149,Calculations!$B$6:$AE$314,29,FALSE)</f>
        <v>35121</v>
      </c>
      <c r="AC149" s="77"/>
      <c r="AD149" s="83">
        <f>VLOOKUP($F149,Calculations!$B$6:$AE$314,7,FALSE)</f>
        <v>0</v>
      </c>
      <c r="AE149" s="83">
        <f>VLOOKUP($F149,Calculations!$B$6:$AE$314,10,FALSE)</f>
        <v>0</v>
      </c>
      <c r="AH149" s="4"/>
    </row>
    <row r="150" spans="1:34" x14ac:dyDescent="0.25">
      <c r="A150" s="79" t="s">
        <v>170</v>
      </c>
      <c r="B150" s="79" t="s">
        <v>354</v>
      </c>
      <c r="C150" s="76"/>
      <c r="D150" s="76"/>
      <c r="E150" s="76" t="s">
        <v>360</v>
      </c>
      <c r="F150" s="77" t="s">
        <v>167</v>
      </c>
      <c r="G150" s="77"/>
      <c r="H150" s="77"/>
      <c r="I150" s="77"/>
      <c r="J150" s="81">
        <f>VLOOKUP($F150,Calculations!$B$6:$AE$314,5,FALSE)</f>
        <v>5074</v>
      </c>
      <c r="K150" s="82" t="s">
        <v>269</v>
      </c>
      <c r="L150" s="82">
        <f>J150</f>
        <v>5074</v>
      </c>
      <c r="M150" s="81">
        <f>VLOOKUP($F150,Calculations!$B$6:$AE$314,24,FALSE)</f>
        <v>0</v>
      </c>
      <c r="N150" s="86"/>
      <c r="O150" s="78">
        <f t="shared" si="23"/>
        <v>5074</v>
      </c>
      <c r="P150" s="78"/>
      <c r="Q150" s="81">
        <f t="shared" ref="Q150:Q168" si="26">+J150</f>
        <v>5074</v>
      </c>
      <c r="R150" s="81"/>
      <c r="S150" s="81"/>
      <c r="T150" s="81">
        <f t="shared" si="24"/>
        <v>5074</v>
      </c>
      <c r="U150" s="77"/>
      <c r="V150" s="81">
        <f>VLOOKUP($F150,Calculations!$B$6:$AE$314,8,FALSE)</f>
        <v>878.19230769230762</v>
      </c>
      <c r="W150" s="83">
        <f>VLOOKUP($F150,Calculations!$B$6:$AE$314,11,FALSE)</f>
        <v>2049.1153846153848</v>
      </c>
      <c r="X150" s="83"/>
      <c r="Y150" s="83">
        <f t="shared" si="18"/>
        <v>5952.1923076923076</v>
      </c>
      <c r="Z150" s="83">
        <f t="shared" si="19"/>
        <v>7123.1153846153848</v>
      </c>
      <c r="AA150" s="83"/>
      <c r="AB150" s="84">
        <f>VLOOKUP($F150,Calculations!$B$6:$AE$314,29,FALSE)</f>
        <v>35065</v>
      </c>
      <c r="AC150" s="77"/>
      <c r="AD150" s="83">
        <f>VLOOKUP($F150,Calculations!$B$6:$AE$314,7,FALSE)</f>
        <v>0</v>
      </c>
      <c r="AE150" s="83">
        <f>VLOOKUP($F150,Calculations!$B$6:$AE$314,10,FALSE)</f>
        <v>0</v>
      </c>
      <c r="AH150" s="4"/>
    </row>
    <row r="151" spans="1:34" x14ac:dyDescent="0.25">
      <c r="A151" s="79" t="s">
        <v>170</v>
      </c>
      <c r="B151" s="79" t="s">
        <v>354</v>
      </c>
      <c r="C151" s="76"/>
      <c r="D151" s="76"/>
      <c r="E151" s="76" t="s">
        <v>360</v>
      </c>
      <c r="F151" s="77" t="s">
        <v>168</v>
      </c>
      <c r="G151" s="77"/>
      <c r="H151" s="77"/>
      <c r="I151" s="77"/>
      <c r="J151" s="81">
        <f>VLOOKUP($F151,Calculations!$B$6:$AE$314,5,FALSE)</f>
        <v>4857</v>
      </c>
      <c r="K151" s="82" t="s">
        <v>269</v>
      </c>
      <c r="L151" s="82">
        <f>J151</f>
        <v>4857</v>
      </c>
      <c r="M151" s="81">
        <f>VLOOKUP($F151,Calculations!$B$6:$AE$314,24,FALSE)</f>
        <v>0</v>
      </c>
      <c r="N151" s="86"/>
      <c r="O151" s="78">
        <f t="shared" ref="O151:O168" si="27">+N151+M151+J151</f>
        <v>4857</v>
      </c>
      <c r="P151" s="78"/>
      <c r="Q151" s="81">
        <f t="shared" si="26"/>
        <v>4857</v>
      </c>
      <c r="R151" s="81"/>
      <c r="S151" s="81"/>
      <c r="T151" s="81">
        <f t="shared" ref="T151:T168" si="28">+S151+R151+Q151</f>
        <v>4857</v>
      </c>
      <c r="U151" s="77"/>
      <c r="V151" s="81">
        <f>VLOOKUP($F151,Calculations!$B$6:$AE$314,8,FALSE)</f>
        <v>840.63461538461536</v>
      </c>
      <c r="W151" s="83">
        <f>VLOOKUP($F151,Calculations!$B$6:$AE$314,11,FALSE)</f>
        <v>1961.4807692307693</v>
      </c>
      <c r="X151" s="83"/>
      <c r="Y151" s="83">
        <f t="shared" ref="Y151:Y168" si="29">T151+V151</f>
        <v>5697.6346153846152</v>
      </c>
      <c r="Z151" s="83">
        <f t="shared" ref="Z151:Z168" si="30">T151+W151</f>
        <v>6818.4807692307695</v>
      </c>
      <c r="AA151" s="83"/>
      <c r="AB151" s="84">
        <f>VLOOKUP($F151,Calculations!$B$6:$AE$314,29,FALSE)</f>
        <v>35065</v>
      </c>
      <c r="AC151" s="77"/>
      <c r="AD151" s="83">
        <f>VLOOKUP($F151,Calculations!$B$6:$AE$314,7,FALSE)</f>
        <v>0</v>
      </c>
      <c r="AE151" s="83">
        <f>VLOOKUP($F151,Calculations!$B$6:$AE$314,10,FALSE)</f>
        <v>0</v>
      </c>
      <c r="AH151" s="4"/>
    </row>
    <row r="152" spans="1:34" x14ac:dyDescent="0.25">
      <c r="A152" s="79" t="s">
        <v>293</v>
      </c>
      <c r="B152" s="79" t="s">
        <v>354</v>
      </c>
      <c r="C152" s="76"/>
      <c r="D152" s="76"/>
      <c r="E152" s="76" t="s">
        <v>360</v>
      </c>
      <c r="F152" s="77" t="s">
        <v>281</v>
      </c>
      <c r="G152" s="77"/>
      <c r="H152" s="77"/>
      <c r="I152" s="77"/>
      <c r="J152" s="81">
        <f>VLOOKUP($F152,Calculations!$B$6:$AE$314,5,FALSE)</f>
        <v>4800</v>
      </c>
      <c r="K152" s="82" t="s">
        <v>269</v>
      </c>
      <c r="L152" s="82">
        <f>J152</f>
        <v>4800</v>
      </c>
      <c r="M152" s="81">
        <f>VLOOKUP($F152,Calculations!$B$6:$AE$314,24,FALSE)</f>
        <v>0</v>
      </c>
      <c r="N152" s="86"/>
      <c r="O152" s="78">
        <f t="shared" si="27"/>
        <v>4800</v>
      </c>
      <c r="P152" s="78"/>
      <c r="Q152" s="81">
        <f t="shared" si="26"/>
        <v>4800</v>
      </c>
      <c r="R152" s="81"/>
      <c r="S152" s="81"/>
      <c r="T152" s="81">
        <f t="shared" si="28"/>
        <v>4800</v>
      </c>
      <c r="U152" s="77"/>
      <c r="V152" s="81">
        <f>VLOOKUP($F152,Calculations!$B$6:$AE$314,8,FALSE)</f>
        <v>692.30769230769238</v>
      </c>
      <c r="W152" s="83">
        <f>VLOOKUP($F152,Calculations!$B$6:$AE$314,11,FALSE)</f>
        <v>1661.5384615384614</v>
      </c>
      <c r="X152" s="83"/>
      <c r="Y152" s="83">
        <f t="shared" si="29"/>
        <v>5492.3076923076924</v>
      </c>
      <c r="Z152" s="83">
        <f t="shared" si="30"/>
        <v>6461.538461538461</v>
      </c>
      <c r="AA152" s="83"/>
      <c r="AB152" s="84">
        <f>VLOOKUP($F152,Calculations!$B$6:$AE$314,29,FALSE)</f>
        <v>35309</v>
      </c>
      <c r="AC152" s="77"/>
      <c r="AD152" s="83">
        <f>VLOOKUP($F152,Calculations!$B$6:$AE$314,7,FALSE)</f>
        <v>0</v>
      </c>
      <c r="AE152" s="83">
        <f>VLOOKUP($F152,Calculations!$B$6:$AE$314,10,FALSE)</f>
        <v>0</v>
      </c>
      <c r="AH152" s="4"/>
    </row>
    <row r="153" spans="1:34" x14ac:dyDescent="0.25">
      <c r="A153" s="79" t="s">
        <v>293</v>
      </c>
      <c r="B153" s="79" t="s">
        <v>354</v>
      </c>
      <c r="C153" s="76"/>
      <c r="D153" s="76"/>
      <c r="E153" s="76" t="s">
        <v>360</v>
      </c>
      <c r="F153" s="77" t="s">
        <v>279</v>
      </c>
      <c r="G153" s="77"/>
      <c r="H153" s="77"/>
      <c r="I153" s="77"/>
      <c r="J153" s="81">
        <f>VLOOKUP($F153,Calculations!$B$6:$AE$314,5,FALSE)</f>
        <v>4800</v>
      </c>
      <c r="K153" s="82" t="s">
        <v>269</v>
      </c>
      <c r="L153" s="82">
        <f t="shared" si="25"/>
        <v>4800</v>
      </c>
      <c r="M153" s="81">
        <f>VLOOKUP($F153,Calculations!$B$6:$AE$314,24,FALSE)</f>
        <v>0</v>
      </c>
      <c r="N153" s="86"/>
      <c r="O153" s="78">
        <f t="shared" si="27"/>
        <v>4800</v>
      </c>
      <c r="P153" s="78"/>
      <c r="Q153" s="81">
        <f t="shared" si="26"/>
        <v>4800</v>
      </c>
      <c r="R153" s="81"/>
      <c r="S153" s="81"/>
      <c r="T153" s="81">
        <f t="shared" si="28"/>
        <v>4800</v>
      </c>
      <c r="U153" s="77"/>
      <c r="V153" s="81">
        <f>VLOOKUP($F153,Calculations!$B$6:$AE$314,8,FALSE)</f>
        <v>830.76923076923072</v>
      </c>
      <c r="W153" s="83">
        <f>VLOOKUP($F153,Calculations!$B$6:$AE$314,11,FALSE)</f>
        <v>1938.4615384615381</v>
      </c>
      <c r="X153" s="83"/>
      <c r="Y153" s="83">
        <f t="shared" si="29"/>
        <v>5630.7692307692305</v>
      </c>
      <c r="Z153" s="83">
        <f t="shared" si="30"/>
        <v>6738.4615384615381</v>
      </c>
      <c r="AA153" s="83"/>
      <c r="AB153" s="84">
        <f>VLOOKUP($F153,Calculations!$B$6:$AE$314,29,FALSE)</f>
        <v>34912</v>
      </c>
      <c r="AC153" s="77"/>
      <c r="AD153" s="83">
        <f>VLOOKUP($F153,Calculations!$B$6:$AE$314,7,FALSE)</f>
        <v>0</v>
      </c>
      <c r="AE153" s="83">
        <f>VLOOKUP($F153,Calculations!$B$6:$AE$314,10,FALSE)</f>
        <v>0</v>
      </c>
      <c r="AH153" s="4"/>
    </row>
    <row r="154" spans="1:34" x14ac:dyDescent="0.25">
      <c r="A154" s="79" t="s">
        <v>282</v>
      </c>
      <c r="B154" s="79" t="s">
        <v>354</v>
      </c>
      <c r="C154" s="76"/>
      <c r="D154" s="76"/>
      <c r="E154" s="76" t="s">
        <v>360</v>
      </c>
      <c r="F154" s="77" t="s">
        <v>261</v>
      </c>
      <c r="G154" s="77"/>
      <c r="H154" s="77"/>
      <c r="I154" s="77"/>
      <c r="J154" s="81">
        <f>VLOOKUP($F154,Calculations!$B$6:$AE$314,5,FALSE)</f>
        <v>25367.472000000002</v>
      </c>
      <c r="K154" s="82" t="s">
        <v>270</v>
      </c>
      <c r="L154" s="82" t="e">
        <f>(J154*#REF!)</f>
        <v>#REF!</v>
      </c>
      <c r="M154" s="81">
        <f>VLOOKUP($F154,Calculations!$B$6:$AE$314,24,FALSE)</f>
        <v>7500</v>
      </c>
      <c r="N154" s="86"/>
      <c r="O154" s="78">
        <f t="shared" si="27"/>
        <v>32867.472000000002</v>
      </c>
      <c r="P154" s="78"/>
      <c r="Q154" s="81">
        <f t="shared" si="26"/>
        <v>25367.472000000002</v>
      </c>
      <c r="R154" s="81"/>
      <c r="S154" s="81"/>
      <c r="T154" s="81">
        <f t="shared" si="28"/>
        <v>25367.472000000002</v>
      </c>
      <c r="U154" s="77"/>
      <c r="V154" s="81">
        <f>VLOOKUP($F154,Calculations!$B$6:$AE$314,8,FALSE)</f>
        <v>4390.5240000000003</v>
      </c>
      <c r="W154" s="83">
        <f>VLOOKUP($F154,Calculations!$B$6:$AE$314,11,FALSE)</f>
        <v>13171.572</v>
      </c>
      <c r="X154" s="83"/>
      <c r="Y154" s="83">
        <f t="shared" si="29"/>
        <v>29757.996000000003</v>
      </c>
      <c r="Z154" s="83">
        <f t="shared" si="30"/>
        <v>38539.044000000002</v>
      </c>
      <c r="AA154" s="83"/>
      <c r="AB154" s="84">
        <f>VLOOKUP($F154,Calculations!$B$6:$AE$314,29,FALSE)</f>
        <v>35067</v>
      </c>
      <c r="AC154" s="77"/>
      <c r="AD154" s="83">
        <f>VLOOKUP($F154,Calculations!$B$6:$AE$314,7,FALSE)</f>
        <v>0</v>
      </c>
      <c r="AE154" s="83">
        <f>VLOOKUP($F154,Calculations!$B$6:$AE$314,10,FALSE)</f>
        <v>0</v>
      </c>
      <c r="AH154" s="4"/>
    </row>
    <row r="155" spans="1:34" x14ac:dyDescent="0.25">
      <c r="A155" s="79" t="s">
        <v>282</v>
      </c>
      <c r="B155" s="79" t="s">
        <v>354</v>
      </c>
      <c r="C155" s="76"/>
      <c r="D155" s="76"/>
      <c r="E155" s="76" t="s">
        <v>360</v>
      </c>
      <c r="F155" s="77" t="s">
        <v>260</v>
      </c>
      <c r="G155" s="77"/>
      <c r="H155" s="77"/>
      <c r="I155" s="77"/>
      <c r="J155" s="81">
        <f>VLOOKUP($F155,Calculations!$B$6:$AE$314,5,FALSE)</f>
        <v>9000</v>
      </c>
      <c r="K155" s="82" t="s">
        <v>271</v>
      </c>
      <c r="L155" s="82"/>
      <c r="M155" s="81">
        <f>VLOOKUP($F155,Calculations!$B$6:$AE$314,24,FALSE)</f>
        <v>0</v>
      </c>
      <c r="N155" s="86"/>
      <c r="O155" s="78">
        <f t="shared" si="27"/>
        <v>9000</v>
      </c>
      <c r="P155" s="78"/>
      <c r="Q155" s="81">
        <f t="shared" si="26"/>
        <v>9000</v>
      </c>
      <c r="R155" s="81"/>
      <c r="S155" s="81"/>
      <c r="T155" s="81">
        <f t="shared" si="28"/>
        <v>9000</v>
      </c>
      <c r="U155" s="77"/>
      <c r="V155" s="81">
        <f>VLOOKUP($F155,Calculations!$B$6:$AE$314,8,FALSE)</f>
        <v>1038.4615384615383</v>
      </c>
      <c r="W155" s="83">
        <f>VLOOKUP($F155,Calculations!$B$6:$AE$314,11,FALSE)</f>
        <v>2596.1538461538462</v>
      </c>
      <c r="X155" s="83"/>
      <c r="Y155" s="83">
        <f t="shared" si="29"/>
        <v>10038.461538461539</v>
      </c>
      <c r="Z155" s="83">
        <f t="shared" si="30"/>
        <v>11596.153846153846</v>
      </c>
      <c r="AA155" s="83"/>
      <c r="AB155" s="84">
        <f>VLOOKUP($F155,Calculations!$B$6:$AE$314,29,FALSE)</f>
        <v>35612</v>
      </c>
      <c r="AC155" s="77"/>
      <c r="AD155" s="83">
        <f>VLOOKUP($F155,Calculations!$B$6:$AE$314,7,FALSE)</f>
        <v>0</v>
      </c>
      <c r="AE155" s="83">
        <f>VLOOKUP($F155,Calculations!$B$6:$AE$314,10,FALSE)</f>
        <v>0</v>
      </c>
      <c r="AH155" s="4"/>
    </row>
    <row r="156" spans="1:34" x14ac:dyDescent="0.25">
      <c r="A156" s="79" t="s">
        <v>282</v>
      </c>
      <c r="B156" s="79" t="s">
        <v>354</v>
      </c>
      <c r="C156" s="76"/>
      <c r="D156" s="76"/>
      <c r="E156" s="76" t="s">
        <v>360</v>
      </c>
      <c r="F156" s="77" t="s">
        <v>266</v>
      </c>
      <c r="G156" s="77"/>
      <c r="H156" s="77"/>
      <c r="I156" s="77"/>
      <c r="J156" s="81">
        <f>VLOOKUP($F156,Calculations!$B$6:$AE$314,5,FALSE)</f>
        <v>4200</v>
      </c>
      <c r="K156" s="82" t="s">
        <v>272</v>
      </c>
      <c r="L156" s="82"/>
      <c r="M156" s="81">
        <f>VLOOKUP($F156,Calculations!$B$6:$AE$314,24,FALSE)</f>
        <v>0</v>
      </c>
      <c r="N156" s="86"/>
      <c r="O156" s="78">
        <f t="shared" si="27"/>
        <v>4200</v>
      </c>
      <c r="P156" s="78"/>
      <c r="Q156" s="81">
        <f t="shared" si="26"/>
        <v>4200</v>
      </c>
      <c r="R156" s="81"/>
      <c r="S156" s="81"/>
      <c r="T156" s="81">
        <f t="shared" si="28"/>
        <v>4200</v>
      </c>
      <c r="U156" s="77"/>
      <c r="V156" s="81">
        <f>VLOOKUP($F156,Calculations!$B$6:$AE$314,8,FALSE)</f>
        <v>242.30769230769232</v>
      </c>
      <c r="W156" s="83">
        <f>VLOOKUP($F156,Calculations!$B$6:$AE$314,11,FALSE)</f>
        <v>726.92307692307691</v>
      </c>
      <c r="X156" s="83"/>
      <c r="Y156" s="83">
        <f t="shared" si="29"/>
        <v>4442.3076923076924</v>
      </c>
      <c r="Z156" s="83">
        <f t="shared" si="30"/>
        <v>4926.9230769230771</v>
      </c>
      <c r="AA156" s="83"/>
      <c r="AB156" s="84">
        <f>VLOOKUP($F156,Calculations!$B$6:$AE$314,29,FALSE)</f>
        <v>36700</v>
      </c>
      <c r="AC156" s="77"/>
      <c r="AD156" s="83">
        <f>VLOOKUP($F156,Calculations!$B$6:$AE$314,7,FALSE)</f>
        <v>0</v>
      </c>
      <c r="AE156" s="83">
        <f>VLOOKUP($F156,Calculations!$B$6:$AE$314,10,FALSE)</f>
        <v>0</v>
      </c>
      <c r="AH156" s="4"/>
    </row>
    <row r="157" spans="1:34" x14ac:dyDescent="0.25">
      <c r="A157" s="79" t="s">
        <v>282</v>
      </c>
      <c r="B157" s="79" t="s">
        <v>354</v>
      </c>
      <c r="C157" s="76"/>
      <c r="D157" s="76"/>
      <c r="E157" s="76" t="s">
        <v>360</v>
      </c>
      <c r="F157" s="77" t="s">
        <v>274</v>
      </c>
      <c r="G157" s="77"/>
      <c r="H157" s="77"/>
      <c r="I157" s="77"/>
      <c r="J157" s="81">
        <f>VLOOKUP($F157,Calculations!$B$6:$AE$314,5,FALSE)</f>
        <v>4200</v>
      </c>
      <c r="K157" s="82"/>
      <c r="L157" s="82"/>
      <c r="M157" s="81">
        <f>VLOOKUP($F157,Calculations!$B$6:$AE$314,24,FALSE)</f>
        <v>0</v>
      </c>
      <c r="N157" s="86"/>
      <c r="O157" s="78">
        <f t="shared" si="27"/>
        <v>4200</v>
      </c>
      <c r="P157" s="78"/>
      <c r="Q157" s="81">
        <f t="shared" si="26"/>
        <v>4200</v>
      </c>
      <c r="R157" s="81"/>
      <c r="S157" s="81"/>
      <c r="T157" s="81">
        <f t="shared" si="28"/>
        <v>4200</v>
      </c>
      <c r="U157" s="77"/>
      <c r="V157" s="81">
        <f>VLOOKUP($F157,Calculations!$B$6:$AE$314,8,FALSE)</f>
        <v>242.30769230769232</v>
      </c>
      <c r="W157" s="83">
        <f>VLOOKUP($F157,Calculations!$B$6:$AE$314,11,FALSE)</f>
        <v>726.92307692307691</v>
      </c>
      <c r="X157" s="83"/>
      <c r="Y157" s="83">
        <f t="shared" si="29"/>
        <v>4442.3076923076924</v>
      </c>
      <c r="Z157" s="83">
        <f t="shared" si="30"/>
        <v>4926.9230769230771</v>
      </c>
      <c r="AA157" s="83"/>
      <c r="AB157" s="84">
        <f>VLOOKUP($F157,Calculations!$B$6:$AE$314,29,FALSE)</f>
        <v>36356</v>
      </c>
      <c r="AC157" s="77"/>
      <c r="AD157" s="83">
        <f>VLOOKUP($F157,Calculations!$B$6:$AE$314,7,FALSE)</f>
        <v>0</v>
      </c>
      <c r="AE157" s="83">
        <f>VLOOKUP($F157,Calculations!$B$6:$AE$314,10,FALSE)</f>
        <v>0</v>
      </c>
      <c r="AH157" s="4"/>
    </row>
    <row r="158" spans="1:34" x14ac:dyDescent="0.25">
      <c r="A158" s="79" t="s">
        <v>293</v>
      </c>
      <c r="B158" s="79" t="s">
        <v>354</v>
      </c>
      <c r="C158" s="76"/>
      <c r="D158" s="76"/>
      <c r="E158" s="76" t="s">
        <v>360</v>
      </c>
      <c r="F158" s="77" t="s">
        <v>278</v>
      </c>
      <c r="G158" s="77"/>
      <c r="H158" s="77"/>
      <c r="I158" s="77"/>
      <c r="J158" s="81">
        <f>VLOOKUP($F158,Calculations!$B$6:$AE$314,5,FALSE)</f>
        <v>3600</v>
      </c>
      <c r="K158" s="82" t="s">
        <v>269</v>
      </c>
      <c r="L158" s="82">
        <f>J158</f>
        <v>3600</v>
      </c>
      <c r="M158" s="81">
        <f>VLOOKUP($F158,Calculations!$B$6:$AE$314,24,FALSE)</f>
        <v>15000</v>
      </c>
      <c r="N158" s="86"/>
      <c r="O158" s="78">
        <f t="shared" si="27"/>
        <v>18600</v>
      </c>
      <c r="P158" s="78"/>
      <c r="Q158" s="81">
        <f t="shared" si="26"/>
        <v>3600</v>
      </c>
      <c r="R158" s="81"/>
      <c r="S158" s="81"/>
      <c r="T158" s="81">
        <f t="shared" si="28"/>
        <v>3600</v>
      </c>
      <c r="U158" s="77"/>
      <c r="V158" s="81">
        <f>VLOOKUP($F158,Calculations!$B$6:$AE$314,8,FALSE)</f>
        <v>519.23076923076917</v>
      </c>
      <c r="W158" s="83">
        <f>VLOOKUP($F158,Calculations!$B$6:$AE$314,11,FALSE)</f>
        <v>1246.1538461538462</v>
      </c>
      <c r="X158" s="83"/>
      <c r="Y158" s="83">
        <f t="shared" si="29"/>
        <v>4119.2307692307695</v>
      </c>
      <c r="Z158" s="83">
        <f t="shared" si="30"/>
        <v>4846.1538461538457</v>
      </c>
      <c r="AA158" s="83"/>
      <c r="AB158" s="84">
        <f>VLOOKUP($F158,Calculations!$B$6:$AE$314,29,FALSE)</f>
        <v>35247</v>
      </c>
      <c r="AC158" s="77"/>
      <c r="AD158" s="83">
        <f>VLOOKUP($F158,Calculations!$B$6:$AE$314,7,FALSE)</f>
        <v>0</v>
      </c>
      <c r="AE158" s="83">
        <f>VLOOKUP($F158,Calculations!$B$6:$AE$314,10,FALSE)</f>
        <v>0</v>
      </c>
      <c r="AH158" s="4"/>
    </row>
    <row r="159" spans="1:34" x14ac:dyDescent="0.25">
      <c r="A159" s="79" t="s">
        <v>282</v>
      </c>
      <c r="B159" s="79" t="s">
        <v>354</v>
      </c>
      <c r="C159" s="76"/>
      <c r="D159" s="76"/>
      <c r="E159" s="76" t="s">
        <v>360</v>
      </c>
      <c r="F159" s="77" t="s">
        <v>262</v>
      </c>
      <c r="G159" s="77"/>
      <c r="H159" s="77"/>
      <c r="I159" s="77"/>
      <c r="J159" s="81">
        <f>VLOOKUP($F159,Calculations!$B$6:$AE$314,5,FALSE)</f>
        <v>16529.603999999999</v>
      </c>
      <c r="K159" s="82" t="s">
        <v>270</v>
      </c>
      <c r="L159" s="82" t="e">
        <f>(J159*#REF!)</f>
        <v>#REF!</v>
      </c>
      <c r="M159" s="81">
        <f>VLOOKUP($F159,Calculations!$B$6:$AE$314,24,FALSE)</f>
        <v>0</v>
      </c>
      <c r="N159" s="86"/>
      <c r="O159" s="78">
        <f t="shared" si="27"/>
        <v>16529.603999999999</v>
      </c>
      <c r="P159" s="78"/>
      <c r="Q159" s="81">
        <f t="shared" si="26"/>
        <v>16529.603999999999</v>
      </c>
      <c r="R159" s="81"/>
      <c r="S159" s="81"/>
      <c r="T159" s="81">
        <f t="shared" si="28"/>
        <v>16529.603999999999</v>
      </c>
      <c r="U159" s="77"/>
      <c r="V159" s="81">
        <f>VLOOKUP($F159,Calculations!$B$6:$AE$314,8,FALSE)</f>
        <v>2860.893</v>
      </c>
      <c r="W159" s="83">
        <f>VLOOKUP($F159,Calculations!$B$6:$AE$314,11,FALSE)</f>
        <v>7629.0480000000007</v>
      </c>
      <c r="X159" s="83"/>
      <c r="Y159" s="83">
        <f t="shared" si="29"/>
        <v>19390.496999999999</v>
      </c>
      <c r="Z159" s="83">
        <f t="shared" si="30"/>
        <v>24158.652000000002</v>
      </c>
      <c r="AA159" s="83"/>
      <c r="AB159" s="84">
        <f>VLOOKUP($F159,Calculations!$B$6:$AE$314,29,FALSE)</f>
        <v>35058</v>
      </c>
      <c r="AC159" s="77"/>
      <c r="AD159" s="83">
        <f>VLOOKUP($F159,Calculations!$B$6:$AE$314,7,FALSE)</f>
        <v>0</v>
      </c>
      <c r="AE159" s="83">
        <f>VLOOKUP($F159,Calculations!$B$6:$AE$314,10,FALSE)</f>
        <v>0</v>
      </c>
      <c r="AH159" s="4"/>
    </row>
    <row r="160" spans="1:34" x14ac:dyDescent="0.25">
      <c r="A160" s="79" t="s">
        <v>282</v>
      </c>
      <c r="B160" s="79" t="s">
        <v>354</v>
      </c>
      <c r="C160" s="76"/>
      <c r="D160" s="76"/>
      <c r="E160" s="76" t="s">
        <v>360</v>
      </c>
      <c r="F160" s="77" t="s">
        <v>268</v>
      </c>
      <c r="G160" s="77"/>
      <c r="H160" s="77"/>
      <c r="I160" s="77"/>
      <c r="J160" s="81">
        <f>VLOOKUP($F160,Calculations!$B$6:$AE$314,5,FALSE)</f>
        <v>3600</v>
      </c>
      <c r="K160" s="82" t="s">
        <v>272</v>
      </c>
      <c r="L160" s="82"/>
      <c r="M160" s="81">
        <f>VLOOKUP($F160,Calculations!$B$6:$AE$314,24,FALSE)</f>
        <v>0</v>
      </c>
      <c r="N160" s="86"/>
      <c r="O160" s="78">
        <f t="shared" si="27"/>
        <v>3600</v>
      </c>
      <c r="P160" s="78"/>
      <c r="Q160" s="81">
        <f t="shared" si="26"/>
        <v>3600</v>
      </c>
      <c r="R160" s="81"/>
      <c r="S160" s="81"/>
      <c r="T160" s="81">
        <f t="shared" si="28"/>
        <v>3600</v>
      </c>
      <c r="U160" s="77"/>
      <c r="V160" s="81">
        <f>VLOOKUP($F160,Calculations!$B$6:$AE$314,8,FALSE)</f>
        <v>103.84615384615384</v>
      </c>
      <c r="W160" s="83">
        <f>VLOOKUP($F160,Calculations!$B$6:$AE$314,11,FALSE)</f>
        <v>415.38461538461536</v>
      </c>
      <c r="X160" s="83"/>
      <c r="Y160" s="83">
        <f t="shared" si="29"/>
        <v>3703.8461538461538</v>
      </c>
      <c r="Z160" s="83">
        <f t="shared" si="30"/>
        <v>4015.3846153846152</v>
      </c>
      <c r="AA160" s="83"/>
      <c r="AB160" s="84">
        <f>VLOOKUP($F160,Calculations!$B$6:$AE$314,29,FALSE)</f>
        <v>36867</v>
      </c>
      <c r="AC160" s="77"/>
      <c r="AD160" s="83">
        <f>VLOOKUP($F160,Calculations!$B$6:$AE$314,7,FALSE)</f>
        <v>0</v>
      </c>
      <c r="AE160" s="83">
        <f>VLOOKUP($F160,Calculations!$B$6:$AE$314,10,FALSE)</f>
        <v>0</v>
      </c>
      <c r="AH160" s="4"/>
    </row>
    <row r="161" spans="1:36" x14ac:dyDescent="0.25">
      <c r="A161" s="79" t="s">
        <v>282</v>
      </c>
      <c r="B161" s="79" t="s">
        <v>354</v>
      </c>
      <c r="C161" s="76"/>
      <c r="D161" s="76"/>
      <c r="E161" s="76" t="s">
        <v>360</v>
      </c>
      <c r="F161" s="77" t="s">
        <v>263</v>
      </c>
      <c r="G161" s="77"/>
      <c r="H161" s="77"/>
      <c r="I161" s="77"/>
      <c r="J161" s="81">
        <f>VLOOKUP($F161,Calculations!$B$6:$AE$314,5,FALSE)</f>
        <v>3600</v>
      </c>
      <c r="K161" s="82"/>
      <c r="L161" s="82"/>
      <c r="M161" s="81">
        <f>VLOOKUP($F161,Calculations!$B$6:$AE$314,24,FALSE)</f>
        <v>0</v>
      </c>
      <c r="N161" s="86"/>
      <c r="O161" s="78">
        <f t="shared" si="27"/>
        <v>3600</v>
      </c>
      <c r="P161" s="78"/>
      <c r="Q161" s="81">
        <f t="shared" si="26"/>
        <v>3600</v>
      </c>
      <c r="R161" s="81"/>
      <c r="S161" s="81"/>
      <c r="T161" s="81">
        <f t="shared" si="28"/>
        <v>3600</v>
      </c>
      <c r="U161" s="77"/>
      <c r="V161" s="81">
        <f>VLOOKUP($F161,Calculations!$B$6:$AE$314,8,FALSE)</f>
        <v>207.69230769230768</v>
      </c>
      <c r="W161" s="83">
        <f>VLOOKUP($F161,Calculations!$B$6:$AE$314,11,FALSE)</f>
        <v>623.07692307692309</v>
      </c>
      <c r="X161" s="83"/>
      <c r="Y161" s="83">
        <f t="shared" si="29"/>
        <v>3807.6923076923076</v>
      </c>
      <c r="Z161" s="83">
        <f t="shared" si="30"/>
        <v>4223.0769230769229</v>
      </c>
      <c r="AA161" s="83"/>
      <c r="AB161" s="84">
        <f>VLOOKUP($F161,Calculations!$B$6:$AE$314,29,FALSE)</f>
        <v>36586</v>
      </c>
      <c r="AC161" s="77"/>
      <c r="AD161" s="83">
        <f>VLOOKUP($F161,Calculations!$B$6:$AE$314,7,FALSE)</f>
        <v>0</v>
      </c>
      <c r="AE161" s="83">
        <f>VLOOKUP($F161,Calculations!$B$6:$AE$314,10,FALSE)</f>
        <v>0</v>
      </c>
      <c r="AH161" s="4"/>
    </row>
    <row r="162" spans="1:36" x14ac:dyDescent="0.25">
      <c r="A162" s="79" t="s">
        <v>282</v>
      </c>
      <c r="B162" s="79" t="s">
        <v>354</v>
      </c>
      <c r="C162" s="76"/>
      <c r="D162" s="76"/>
      <c r="E162" s="76" t="s">
        <v>360</v>
      </c>
      <c r="F162" s="77" t="s">
        <v>275</v>
      </c>
      <c r="G162" s="77"/>
      <c r="H162" s="77"/>
      <c r="I162" s="77"/>
      <c r="J162" s="81">
        <f>VLOOKUP($F162,Calculations!$B$6:$AE$314,5,FALSE)</f>
        <v>5483.7359999999999</v>
      </c>
      <c r="K162" s="82" t="s">
        <v>270</v>
      </c>
      <c r="L162" s="82" t="e">
        <f>(J162*#REF!)</f>
        <v>#REF!</v>
      </c>
      <c r="M162" s="81">
        <f>VLOOKUP($F162,Calculations!$B$6:$AE$314,24,FALSE)</f>
        <v>0</v>
      </c>
      <c r="N162" s="86"/>
      <c r="O162" s="78">
        <f t="shared" si="27"/>
        <v>5483.7359999999999</v>
      </c>
      <c r="P162" s="78"/>
      <c r="Q162" s="81">
        <f t="shared" si="26"/>
        <v>5483.7359999999999</v>
      </c>
      <c r="R162" s="81"/>
      <c r="S162" s="81"/>
      <c r="T162" s="81">
        <f t="shared" si="28"/>
        <v>5483.7359999999999</v>
      </c>
      <c r="U162" s="77"/>
      <c r="V162" s="81">
        <f>VLOOKUP($F162,Calculations!$B$6:$AE$314,8,FALSE)</f>
        <v>316.3693846153846</v>
      </c>
      <c r="W162" s="83">
        <f>VLOOKUP($F162,Calculations!$B$6:$AE$314,11,FALSE)</f>
        <v>949.10815384615375</v>
      </c>
      <c r="X162" s="83"/>
      <c r="Y162" s="83">
        <f t="shared" si="29"/>
        <v>5800.1053846153845</v>
      </c>
      <c r="Z162" s="83">
        <f t="shared" si="30"/>
        <v>6432.8441538461539</v>
      </c>
      <c r="AA162" s="83"/>
      <c r="AB162" s="84">
        <f>VLOOKUP($F162,Calculations!$B$6:$AE$314,29,FALSE)</f>
        <v>36526</v>
      </c>
      <c r="AC162" s="77"/>
      <c r="AD162" s="83">
        <f>VLOOKUP($F162,Calculations!$B$6:$AE$314,7,FALSE)</f>
        <v>0</v>
      </c>
      <c r="AE162" s="83">
        <f>VLOOKUP($F162,Calculations!$B$6:$AE$314,10,FALSE)</f>
        <v>0</v>
      </c>
      <c r="AH162" s="4"/>
    </row>
    <row r="163" spans="1:36" x14ac:dyDescent="0.25">
      <c r="A163" s="79" t="s">
        <v>282</v>
      </c>
      <c r="B163" s="79" t="s">
        <v>354</v>
      </c>
      <c r="C163" s="76"/>
      <c r="D163" s="76"/>
      <c r="E163" s="76" t="s">
        <v>360</v>
      </c>
      <c r="F163" s="77" t="s">
        <v>267</v>
      </c>
      <c r="G163" s="77"/>
      <c r="H163" s="77"/>
      <c r="I163" s="77"/>
      <c r="J163" s="81">
        <f>VLOOKUP($F163,Calculations!$B$6:$AE$314,5,FALSE)</f>
        <v>7883.7359999999999</v>
      </c>
      <c r="K163" s="82" t="s">
        <v>270</v>
      </c>
      <c r="L163" s="82" t="e">
        <f>(J163*#REF!)</f>
        <v>#REF!</v>
      </c>
      <c r="M163" s="81">
        <f>VLOOKUP($F163,Calculations!$B$6:$AE$314,24,FALSE)</f>
        <v>0</v>
      </c>
      <c r="N163" s="86"/>
      <c r="O163" s="78">
        <f t="shared" si="27"/>
        <v>7883.7359999999999</v>
      </c>
      <c r="P163" s="78"/>
      <c r="Q163" s="81">
        <f t="shared" si="26"/>
        <v>7883.7359999999999</v>
      </c>
      <c r="R163" s="81"/>
      <c r="S163" s="81"/>
      <c r="T163" s="81">
        <f t="shared" si="28"/>
        <v>7883.7359999999999</v>
      </c>
      <c r="U163" s="77"/>
      <c r="V163" s="81">
        <f>VLOOKUP($F163,Calculations!$B$6:$AE$314,8,FALSE)</f>
        <v>1364.4927692307692</v>
      </c>
      <c r="W163" s="83">
        <f>VLOOKUP($F163,Calculations!$B$6:$AE$314,11,FALSE)</f>
        <v>3183.8164615384612</v>
      </c>
      <c r="X163" s="83"/>
      <c r="Y163" s="83">
        <f t="shared" si="29"/>
        <v>9248.2287692307691</v>
      </c>
      <c r="Z163" s="83">
        <f t="shared" si="30"/>
        <v>11067.55246153846</v>
      </c>
      <c r="AA163" s="83"/>
      <c r="AB163" s="84">
        <f>VLOOKUP($F163,Calculations!$B$6:$AE$314,29,FALSE)</f>
        <v>34851</v>
      </c>
      <c r="AC163" s="77"/>
      <c r="AD163" s="83">
        <f>VLOOKUP($F163,Calculations!$B$6:$AE$314,7,FALSE)</f>
        <v>0</v>
      </c>
      <c r="AE163" s="83">
        <f>VLOOKUP($F163,Calculations!$B$6:$AE$314,10,FALSE)</f>
        <v>0</v>
      </c>
      <c r="AH163" s="4"/>
    </row>
    <row r="164" spans="1:36" x14ac:dyDescent="0.25">
      <c r="A164" s="79" t="s">
        <v>282</v>
      </c>
      <c r="B164" s="79" t="s">
        <v>354</v>
      </c>
      <c r="C164" s="76"/>
      <c r="D164" s="76"/>
      <c r="E164" s="76" t="s">
        <v>360</v>
      </c>
      <c r="F164" s="77" t="s">
        <v>265</v>
      </c>
      <c r="G164" s="77"/>
      <c r="H164" s="77"/>
      <c r="I164" s="77"/>
      <c r="J164" s="81">
        <f>VLOOKUP($F164,Calculations!$B$6:$AE$314,5,FALSE)</f>
        <v>13283.736000000001</v>
      </c>
      <c r="K164" s="82" t="s">
        <v>270</v>
      </c>
      <c r="L164" s="82" t="e">
        <f>(J164*#REF!)</f>
        <v>#REF!</v>
      </c>
      <c r="M164" s="81">
        <f>VLOOKUP($F164,Calculations!$B$6:$AE$314,24,FALSE)</f>
        <v>10000</v>
      </c>
      <c r="N164" s="86"/>
      <c r="O164" s="78">
        <f t="shared" si="27"/>
        <v>23283.736000000001</v>
      </c>
      <c r="P164" s="78"/>
      <c r="Q164" s="81">
        <f t="shared" si="26"/>
        <v>13283.736000000001</v>
      </c>
      <c r="R164" s="81"/>
      <c r="S164" s="81"/>
      <c r="T164" s="81">
        <f t="shared" si="28"/>
        <v>13283.736000000001</v>
      </c>
      <c r="U164" s="77"/>
      <c r="V164" s="81">
        <f>VLOOKUP($F164,Calculations!$B$6:$AE$314,8,FALSE)</f>
        <v>2682.2928461538463</v>
      </c>
      <c r="W164" s="83">
        <f>VLOOKUP($F164,Calculations!$B$6:$AE$314,11,FALSE)</f>
        <v>6897.3244615384619</v>
      </c>
      <c r="X164" s="83"/>
      <c r="Y164" s="83">
        <f t="shared" si="29"/>
        <v>15966.028846153848</v>
      </c>
      <c r="Z164" s="83">
        <f t="shared" si="30"/>
        <v>20181.060461538462</v>
      </c>
      <c r="AA164" s="83"/>
      <c r="AB164" s="84">
        <f>VLOOKUP($F164,Calculations!$B$6:$AE$314,29,FALSE)</f>
        <v>34731</v>
      </c>
      <c r="AC164" s="77"/>
      <c r="AD164" s="83">
        <f>VLOOKUP($F164,Calculations!$B$6:$AE$314,7,FALSE)</f>
        <v>0</v>
      </c>
      <c r="AE164" s="83">
        <f>VLOOKUP($F164,Calculations!$B$6:$AE$314,10,FALSE)</f>
        <v>0</v>
      </c>
      <c r="AH164" s="4"/>
    </row>
    <row r="165" spans="1:36" x14ac:dyDescent="0.25">
      <c r="A165" s="79" t="s">
        <v>356</v>
      </c>
      <c r="B165" s="79" t="s">
        <v>354</v>
      </c>
      <c r="C165" s="76"/>
      <c r="D165" s="76"/>
      <c r="E165" s="76" t="s">
        <v>360</v>
      </c>
      <c r="F165" s="77" t="s">
        <v>192</v>
      </c>
      <c r="G165" s="77"/>
      <c r="H165" s="77"/>
      <c r="I165" s="77"/>
      <c r="J165" s="81">
        <f>VLOOKUP($F165,Calculations!$B$6:$AE$314,5,FALSE)</f>
        <v>2186</v>
      </c>
      <c r="K165" s="82" t="s">
        <v>269</v>
      </c>
      <c r="L165" s="82">
        <f>J165</f>
        <v>2186</v>
      </c>
      <c r="M165" s="81">
        <f>VLOOKUP($F165,Calculations!$B$6:$AE$314,24,FALSE)</f>
        <v>0</v>
      </c>
      <c r="N165" s="86"/>
      <c r="O165" s="78">
        <f t="shared" si="27"/>
        <v>2186</v>
      </c>
      <c r="P165" s="78"/>
      <c r="Q165" s="81">
        <f t="shared" si="26"/>
        <v>2186</v>
      </c>
      <c r="R165" s="81"/>
      <c r="S165" s="81"/>
      <c r="T165" s="81">
        <f t="shared" si="28"/>
        <v>2186</v>
      </c>
      <c r="U165" s="77"/>
      <c r="V165" s="81">
        <f>VLOOKUP($F165,Calculations!$B$6:$AE$314,8,FALSE)</f>
        <v>189.17307692307691</v>
      </c>
      <c r="W165" s="83">
        <f>VLOOKUP($F165,Calculations!$B$6:$AE$314,11,FALSE)</f>
        <v>504.46153846153845</v>
      </c>
      <c r="X165" s="83"/>
      <c r="Y165" s="83">
        <f t="shared" si="29"/>
        <v>2375.1730769230771</v>
      </c>
      <c r="Z165" s="83">
        <f t="shared" si="30"/>
        <v>2690.4615384615386</v>
      </c>
      <c r="AA165" s="83"/>
      <c r="AB165" s="84">
        <f>VLOOKUP($F165,Calculations!$B$6:$AE$314,29,FALSE)</f>
        <v>36122</v>
      </c>
      <c r="AC165" s="77"/>
      <c r="AD165" s="83">
        <f>VLOOKUP($F165,Calculations!$B$6:$AE$314,7,FALSE)</f>
        <v>0</v>
      </c>
      <c r="AE165" s="83">
        <f>VLOOKUP($F165,Calculations!$B$6:$AE$314,10,FALSE)</f>
        <v>0</v>
      </c>
      <c r="AH165" s="4"/>
    </row>
    <row r="166" spans="1:36" x14ac:dyDescent="0.25">
      <c r="A166" s="79" t="s">
        <v>170</v>
      </c>
      <c r="B166" s="79" t="s">
        <v>354</v>
      </c>
      <c r="C166" s="76"/>
      <c r="D166" s="76"/>
      <c r="E166" s="76" t="s">
        <v>360</v>
      </c>
      <c r="F166" s="77" t="s">
        <v>169</v>
      </c>
      <c r="G166" s="77"/>
      <c r="H166" s="77"/>
      <c r="I166" s="77"/>
      <c r="J166" s="81">
        <f>VLOOKUP($F166,Calculations!$B$6:$AE$314,5,FALSE)</f>
        <v>1943</v>
      </c>
      <c r="K166" s="82" t="s">
        <v>269</v>
      </c>
      <c r="L166" s="82">
        <f t="shared" si="25"/>
        <v>1943</v>
      </c>
      <c r="M166" s="81">
        <f>VLOOKUP($F166,Calculations!$B$6:$AE$314,24,FALSE)</f>
        <v>0</v>
      </c>
      <c r="N166" s="86"/>
      <c r="O166" s="78">
        <f t="shared" si="27"/>
        <v>1943</v>
      </c>
      <c r="P166" s="78"/>
      <c r="Q166" s="81">
        <f t="shared" si="26"/>
        <v>1943</v>
      </c>
      <c r="R166" s="81"/>
      <c r="S166" s="81"/>
      <c r="T166" s="81">
        <f t="shared" si="28"/>
        <v>1943</v>
      </c>
      <c r="U166" s="77"/>
      <c r="V166" s="81">
        <f>VLOOKUP($F166,Calculations!$B$6:$AE$314,8,FALSE)</f>
        <v>336.28846153846155</v>
      </c>
      <c r="W166" s="83">
        <f>VLOOKUP($F166,Calculations!$B$6:$AE$314,11,FALSE)</f>
        <v>784.67307692307679</v>
      </c>
      <c r="X166" s="83"/>
      <c r="Y166" s="83">
        <f t="shared" si="29"/>
        <v>2279.2884615384614</v>
      </c>
      <c r="Z166" s="83">
        <f t="shared" si="30"/>
        <v>2727.6730769230767</v>
      </c>
      <c r="AA166" s="83"/>
      <c r="AB166" s="84">
        <f>VLOOKUP($F166,Calculations!$B$6:$AE$314,29,FALSE)</f>
        <v>35065</v>
      </c>
      <c r="AC166" s="77"/>
      <c r="AD166" s="83">
        <f>VLOOKUP($F166,Calculations!$B$6:$AE$314,7,FALSE)</f>
        <v>0</v>
      </c>
      <c r="AE166" s="83">
        <f>VLOOKUP($F166,Calculations!$B$6:$AE$314,10,FALSE)</f>
        <v>0</v>
      </c>
      <c r="AH166" s="4"/>
    </row>
    <row r="167" spans="1:36" x14ac:dyDescent="0.25">
      <c r="A167" s="79" t="s">
        <v>293</v>
      </c>
      <c r="B167" s="79" t="s">
        <v>354</v>
      </c>
      <c r="C167" s="76"/>
      <c r="D167" s="76"/>
      <c r="E167" s="76" t="s">
        <v>360</v>
      </c>
      <c r="F167" s="77" t="s">
        <v>277</v>
      </c>
      <c r="G167" s="77"/>
      <c r="H167" s="77"/>
      <c r="I167" s="77"/>
      <c r="J167" s="81">
        <f>VLOOKUP($F167,Calculations!$B$6:$AE$314,5,FALSE)</f>
        <v>1200</v>
      </c>
      <c r="K167" s="82" t="s">
        <v>269</v>
      </c>
      <c r="L167" s="82">
        <f t="shared" si="25"/>
        <v>1200</v>
      </c>
      <c r="M167" s="81">
        <f>VLOOKUP($F167,Calculations!$B$6:$AE$314,24,FALSE)</f>
        <v>0</v>
      </c>
      <c r="N167" s="86"/>
      <c r="O167" s="78">
        <f t="shared" si="27"/>
        <v>1200</v>
      </c>
      <c r="P167" s="78"/>
      <c r="Q167" s="81">
        <f t="shared" si="26"/>
        <v>1200</v>
      </c>
      <c r="R167" s="81"/>
      <c r="S167" s="81"/>
      <c r="T167" s="81">
        <f t="shared" si="28"/>
        <v>1200</v>
      </c>
      <c r="U167" s="77"/>
      <c r="V167" s="81">
        <f>VLOOKUP($F167,Calculations!$B$6:$AE$314,8,FALSE)</f>
        <v>138.46153846153845</v>
      </c>
      <c r="W167" s="83">
        <f>VLOOKUP($F167,Calculations!$B$6:$AE$314,11,FALSE)</f>
        <v>346.15384615384619</v>
      </c>
      <c r="X167" s="83"/>
      <c r="Y167" s="83">
        <f t="shared" si="29"/>
        <v>1338.4615384615386</v>
      </c>
      <c r="Z167" s="83">
        <f t="shared" si="30"/>
        <v>1546.1538461538462</v>
      </c>
      <c r="AA167" s="83"/>
      <c r="AB167" s="84">
        <f>VLOOKUP($F167,Calculations!$B$6:$AE$314,29,FALSE)</f>
        <v>35620</v>
      </c>
      <c r="AC167" s="77"/>
      <c r="AD167" s="83">
        <f>VLOOKUP($F167,Calculations!$B$6:$AE$314,7,FALSE)</f>
        <v>0</v>
      </c>
      <c r="AE167" s="83">
        <f>VLOOKUP($F167,Calculations!$B$6:$AE$314,10,FALSE)</f>
        <v>0</v>
      </c>
      <c r="AH167" s="4"/>
    </row>
    <row r="168" spans="1:36" x14ac:dyDescent="0.25">
      <c r="A168" s="79" t="s">
        <v>294</v>
      </c>
      <c r="B168" s="79" t="s">
        <v>354</v>
      </c>
      <c r="C168" s="76"/>
      <c r="D168" s="76"/>
      <c r="E168" s="76" t="s">
        <v>360</v>
      </c>
      <c r="F168" s="77" t="s">
        <v>288</v>
      </c>
      <c r="G168" s="77"/>
      <c r="H168" s="77"/>
      <c r="I168" s="77"/>
      <c r="J168" s="81">
        <f>VLOOKUP($F168,Calculations!$B$6:$AE$314,5,FALSE)</f>
        <v>1200</v>
      </c>
      <c r="K168" s="82"/>
      <c r="L168" s="82"/>
      <c r="M168" s="81">
        <f>VLOOKUP($F168,Calculations!$B$6:$AE$314,24,FALSE)</f>
        <v>0</v>
      </c>
      <c r="N168" s="86"/>
      <c r="O168" s="78">
        <f t="shared" si="27"/>
        <v>1200</v>
      </c>
      <c r="P168" s="78"/>
      <c r="Q168" s="81">
        <f t="shared" si="26"/>
        <v>1200</v>
      </c>
      <c r="R168" s="81"/>
      <c r="S168" s="81"/>
      <c r="T168" s="81">
        <f t="shared" si="28"/>
        <v>1200</v>
      </c>
      <c r="U168" s="77"/>
      <c r="V168" s="81">
        <f>VLOOKUP($F168,Calculations!$B$6:$AE$314,8,FALSE)</f>
        <v>69.230769230769226</v>
      </c>
      <c r="W168" s="83">
        <f>VLOOKUP($F168,Calculations!$B$6:$AE$314,11,FALSE)</f>
        <v>207.69230769230768</v>
      </c>
      <c r="X168" s="83"/>
      <c r="Y168" s="83">
        <f t="shared" si="29"/>
        <v>1269.2307692307693</v>
      </c>
      <c r="Z168" s="83">
        <f t="shared" si="30"/>
        <v>1407.6923076923076</v>
      </c>
      <c r="AA168" s="83"/>
      <c r="AB168" s="84">
        <f>VLOOKUP($F168,Calculations!$B$6:$AE$314,29,FALSE)</f>
        <v>36557</v>
      </c>
      <c r="AC168" s="77"/>
      <c r="AD168" s="83">
        <f>VLOOKUP($F168,Calculations!$B$6:$AE$314,7,FALSE)</f>
        <v>0</v>
      </c>
      <c r="AE168" s="83">
        <f>VLOOKUP($F168,Calculations!$B$6:$AE$314,10,FALSE)</f>
        <v>0</v>
      </c>
      <c r="AH168" s="4"/>
    </row>
    <row r="169" spans="1:36" ht="13.8" thickBot="1" x14ac:dyDescent="0.3">
      <c r="A169" s="79" t="s">
        <v>294</v>
      </c>
      <c r="B169" s="79" t="s">
        <v>354</v>
      </c>
      <c r="C169" s="76"/>
      <c r="D169" s="76"/>
      <c r="E169" s="76" t="s">
        <v>360</v>
      </c>
      <c r="F169" s="77" t="s">
        <v>291</v>
      </c>
      <c r="G169" s="77"/>
      <c r="H169" s="77"/>
      <c r="I169" s="77"/>
      <c r="J169" s="97">
        <f>VLOOKUP($F169,Calculations!$B$6:$AE$314,5,FALSE)</f>
        <v>0</v>
      </c>
      <c r="K169" s="98" t="s">
        <v>292</v>
      </c>
      <c r="L169" s="98"/>
      <c r="M169" s="97">
        <f>VLOOKUP($F169,Calculations!$B$6:$AE$314,24,FALSE)</f>
        <v>10000</v>
      </c>
      <c r="N169" s="99"/>
      <c r="O169" s="100"/>
      <c r="P169" s="100"/>
      <c r="Q169" s="97">
        <f>+J169</f>
        <v>0</v>
      </c>
      <c r="R169" s="97"/>
      <c r="S169" s="97"/>
      <c r="T169" s="97"/>
      <c r="U169" s="101"/>
      <c r="V169" s="97">
        <f>VLOOKUP($F169,Calculations!$B$6:$AE$314,8,FALSE)</f>
        <v>0</v>
      </c>
      <c r="W169" s="102">
        <f>VLOOKUP($F169,Calculations!$B$6:$AE$314,11,FALSE)</f>
        <v>0</v>
      </c>
      <c r="X169" s="102"/>
      <c r="Y169" s="102">
        <f>T169+V169</f>
        <v>0</v>
      </c>
      <c r="Z169" s="102">
        <f>T169+W169</f>
        <v>0</v>
      </c>
      <c r="AA169" s="83"/>
      <c r="AB169" s="84">
        <f>VLOOKUP($F169,Calculations!$B$6:$AE$314,29,FALSE)</f>
        <v>34759</v>
      </c>
      <c r="AC169" s="77"/>
      <c r="AD169" s="83">
        <f>VLOOKUP($F169,Calculations!$B$6:$AE$314,7,FALSE)</f>
        <v>0</v>
      </c>
      <c r="AE169" s="83">
        <f>VLOOKUP($F169,Calculations!$B$6:$AE$314,10,FALSE)</f>
        <v>0</v>
      </c>
      <c r="AH169" s="4"/>
    </row>
    <row r="170" spans="1:36" s="6" customFormat="1" x14ac:dyDescent="0.25">
      <c r="A170" s="79" t="s">
        <v>250</v>
      </c>
      <c r="B170" s="79"/>
      <c r="C170" s="76"/>
      <c r="D170" s="76"/>
      <c r="E170" s="76"/>
      <c r="F170" s="79"/>
      <c r="G170" s="79"/>
      <c r="H170" s="79"/>
      <c r="I170" s="79"/>
      <c r="J170" s="95">
        <f t="shared" ref="J170:O170" si="31">SUM(J20:J169)</f>
        <v>10162860.895999998</v>
      </c>
      <c r="K170" s="95">
        <f t="shared" si="31"/>
        <v>0</v>
      </c>
      <c r="L170" s="95" t="e">
        <f t="shared" si="31"/>
        <v>#REF!</v>
      </c>
      <c r="M170" s="95">
        <f t="shared" si="31"/>
        <v>4907880</v>
      </c>
      <c r="N170" s="96">
        <f t="shared" si="31"/>
        <v>1382620</v>
      </c>
      <c r="O170" s="95">
        <f t="shared" si="31"/>
        <v>16443360.895999998</v>
      </c>
      <c r="P170" s="95"/>
      <c r="Q170" s="95">
        <f>SUM(Q20:Q169)</f>
        <v>8632647.8959999979</v>
      </c>
      <c r="R170" s="95">
        <f>SUM(R20:R169)</f>
        <v>958000</v>
      </c>
      <c r="S170" s="95">
        <f>SUM(S20:S169)</f>
        <v>690000</v>
      </c>
      <c r="T170" s="95">
        <f>SUM(T20:T169)</f>
        <v>10280647.895999998</v>
      </c>
      <c r="U170" s="95"/>
      <c r="V170" s="95">
        <f>SUM(V20:V169)</f>
        <v>7838815.2498461548</v>
      </c>
      <c r="W170" s="95">
        <f>SUM(W20:W169)</f>
        <v>10437830.185615387</v>
      </c>
      <c r="X170" s="95"/>
      <c r="Y170" s="95">
        <f>SUM(Y20:Y169)</f>
        <v>18119463.145846158</v>
      </c>
      <c r="Z170" s="95">
        <f>SUM(Z20:Z169)</f>
        <v>20718478.081615388</v>
      </c>
      <c r="AA170" s="78"/>
      <c r="AB170" s="78"/>
      <c r="AC170" s="78"/>
      <c r="AD170" s="78">
        <f>SUM(AD20:AD169)</f>
        <v>0</v>
      </c>
      <c r="AE170" s="78">
        <f>SUM(AE20:AE169)</f>
        <v>0</v>
      </c>
      <c r="AG170" s="3"/>
      <c r="AH170" s="4"/>
      <c r="AI170" s="3"/>
      <c r="AJ170" s="3"/>
    </row>
    <row r="171" spans="1:36" x14ac:dyDescent="0.25">
      <c r="A171" s="79"/>
      <c r="B171" s="79"/>
      <c r="C171" s="76"/>
      <c r="D171" s="76"/>
      <c r="E171" s="76"/>
      <c r="F171" s="77"/>
      <c r="G171" s="77"/>
      <c r="H171" s="77"/>
      <c r="I171" s="77"/>
      <c r="J171" s="81"/>
      <c r="K171" s="82"/>
      <c r="L171" s="82"/>
      <c r="M171" s="81"/>
      <c r="N171" s="86"/>
      <c r="O171" s="78"/>
      <c r="P171" s="78"/>
      <c r="Q171" s="81"/>
      <c r="R171" s="81"/>
      <c r="S171" s="81"/>
      <c r="T171" s="81"/>
      <c r="U171" s="77"/>
      <c r="V171" s="81"/>
      <c r="W171" s="83"/>
      <c r="X171" s="83"/>
      <c r="Y171" s="83"/>
      <c r="Z171" s="83"/>
      <c r="AA171" s="83"/>
      <c r="AB171" s="84"/>
      <c r="AC171" s="77"/>
      <c r="AD171" s="83"/>
      <c r="AE171" s="83"/>
      <c r="AH171" s="4"/>
    </row>
    <row r="172" spans="1:36" x14ac:dyDescent="0.25">
      <c r="A172" s="79" t="s">
        <v>76</v>
      </c>
      <c r="B172" s="79" t="s">
        <v>354</v>
      </c>
      <c r="C172" s="76"/>
      <c r="D172" s="76"/>
      <c r="E172" s="76"/>
      <c r="F172" s="77" t="s">
        <v>32</v>
      </c>
      <c r="G172" s="77" t="s">
        <v>33</v>
      </c>
      <c r="H172" s="77"/>
      <c r="I172" s="77"/>
      <c r="J172" s="81">
        <f>VLOOKUP($F172,Calculations!$B$6:$AE$314,5,FALSE)</f>
        <v>145000</v>
      </c>
      <c r="K172" s="82" t="s">
        <v>269</v>
      </c>
      <c r="L172" s="82">
        <f>J172</f>
        <v>145000</v>
      </c>
      <c r="M172" s="81">
        <f>VLOOKUP($F172,Calculations!$B$6:$AE$314,24,FALSE)</f>
        <v>0</v>
      </c>
      <c r="N172" s="86"/>
      <c r="O172" s="78">
        <f>+N172+M172+J172</f>
        <v>145000</v>
      </c>
      <c r="P172" s="78"/>
      <c r="Q172" s="81"/>
      <c r="R172" s="81"/>
      <c r="S172" s="81"/>
      <c r="T172" s="81"/>
      <c r="U172" s="77"/>
      <c r="V172" s="81">
        <f>VLOOKUP($F172,Calculations!$B$6:$AE$314,8,FALSE)</f>
        <v>0</v>
      </c>
      <c r="W172" s="83">
        <f>VLOOKUP($F172,Calculations!$B$6:$AE$314,11,FALSE)</f>
        <v>0</v>
      </c>
      <c r="X172" s="83"/>
      <c r="Y172" s="83"/>
      <c r="Z172" s="83"/>
      <c r="AA172" s="83"/>
      <c r="AB172" s="84">
        <f>VLOOKUP($F172,Calculations!$B$6:$AE$314,29,FALSE)</f>
        <v>35096</v>
      </c>
      <c r="AC172" s="77"/>
      <c r="AD172" s="83">
        <f>VLOOKUP($F172,Calculations!$B$6:$AE$314,7,FALSE)</f>
        <v>66923.076923076922</v>
      </c>
      <c r="AE172" s="83">
        <f>VLOOKUP($F172,Calculations!$B$6:$AE$314,10,FALSE)</f>
        <v>117115.38461538462</v>
      </c>
      <c r="AH172" s="4"/>
    </row>
    <row r="173" spans="1:36" x14ac:dyDescent="0.25">
      <c r="A173" s="79" t="s">
        <v>76</v>
      </c>
      <c r="B173" s="79" t="s">
        <v>354</v>
      </c>
      <c r="C173" s="76"/>
      <c r="D173" s="76"/>
      <c r="E173" s="76"/>
      <c r="F173" s="77" t="s">
        <v>51</v>
      </c>
      <c r="G173" s="77" t="s">
        <v>52</v>
      </c>
      <c r="H173" s="77"/>
      <c r="I173" s="77"/>
      <c r="J173" s="81">
        <f>VLOOKUP($F173,Calculations!$B$6:$AE$314,5,FALSE)</f>
        <v>114645</v>
      </c>
      <c r="K173" s="82" t="s">
        <v>269</v>
      </c>
      <c r="L173" s="82">
        <f>J173</f>
        <v>114645</v>
      </c>
      <c r="M173" s="81">
        <f>VLOOKUP($F173,Calculations!$B$6:$AE$314,24,FALSE)</f>
        <v>0</v>
      </c>
      <c r="N173" s="86"/>
      <c r="O173" s="78">
        <f>+N173+M173+J173</f>
        <v>114645</v>
      </c>
      <c r="P173" s="78"/>
      <c r="Q173" s="81"/>
      <c r="R173" s="81"/>
      <c r="S173" s="81"/>
      <c r="T173" s="81"/>
      <c r="U173" s="77"/>
      <c r="V173" s="81">
        <f>VLOOKUP($F173,Calculations!$B$6:$AE$314,8,FALSE)</f>
        <v>0</v>
      </c>
      <c r="W173" s="83">
        <f>VLOOKUP($F173,Calculations!$B$6:$AE$314,11,FALSE)</f>
        <v>0</v>
      </c>
      <c r="X173" s="83"/>
      <c r="Y173" s="83"/>
      <c r="Z173" s="83"/>
      <c r="AA173" s="83"/>
      <c r="AB173" s="84">
        <f>VLOOKUP($F173,Calculations!$B$6:$AE$314,29,FALSE)</f>
        <v>32804</v>
      </c>
      <c r="AC173" s="77"/>
      <c r="AD173" s="83">
        <f>VLOOKUP($F173,Calculations!$B$6:$AE$314,7,FALSE)</f>
        <v>105826.15384615384</v>
      </c>
      <c r="AE173" s="83">
        <f>VLOOKUP($F173,Calculations!$B$6:$AE$314,10,FALSE)</f>
        <v>105826.15384615384</v>
      </c>
      <c r="AH173" s="4"/>
    </row>
    <row r="174" spans="1:36" x14ac:dyDescent="0.25">
      <c r="A174" s="79" t="s">
        <v>76</v>
      </c>
      <c r="B174" s="79" t="s">
        <v>354</v>
      </c>
      <c r="C174" s="76"/>
      <c r="D174" s="76"/>
      <c r="E174" s="76"/>
      <c r="F174" s="77" t="s">
        <v>36</v>
      </c>
      <c r="G174" s="77" t="s">
        <v>37</v>
      </c>
      <c r="H174" s="77"/>
      <c r="I174" s="77"/>
      <c r="J174" s="81">
        <f>VLOOKUP($F174,Calculations!$B$6:$AE$314,5,FALSE)</f>
        <v>107000</v>
      </c>
      <c r="K174" s="82" t="s">
        <v>269</v>
      </c>
      <c r="L174" s="82">
        <f>J174</f>
        <v>107000</v>
      </c>
      <c r="M174" s="81">
        <f>VLOOKUP($F174,Calculations!$B$6:$AE$314,24,FALSE)</f>
        <v>0</v>
      </c>
      <c r="N174" s="86"/>
      <c r="O174" s="78">
        <f>+N174+M174+J174</f>
        <v>107000</v>
      </c>
      <c r="P174" s="78"/>
      <c r="Q174" s="81"/>
      <c r="R174" s="81"/>
      <c r="S174" s="81"/>
      <c r="T174" s="81"/>
      <c r="U174" s="77"/>
      <c r="V174" s="81">
        <f>VLOOKUP($F174,Calculations!$B$6:$AE$314,8,FALSE)</f>
        <v>0</v>
      </c>
      <c r="W174" s="83">
        <f>VLOOKUP($F174,Calculations!$B$6:$AE$314,11,FALSE)</f>
        <v>0</v>
      </c>
      <c r="X174" s="83"/>
      <c r="Y174" s="83"/>
      <c r="Z174" s="83"/>
      <c r="AA174" s="83"/>
      <c r="AB174" s="84">
        <f>VLOOKUP($F174,Calculations!$B$6:$AE$314,29,FALSE)</f>
        <v>31586</v>
      </c>
      <c r="AC174" s="77"/>
      <c r="AD174" s="83">
        <f>VLOOKUP($F174,Calculations!$B$6:$AE$314,7,FALSE)</f>
        <v>123461.53846153845</v>
      </c>
      <c r="AE174" s="83">
        <f>VLOOKUP($F174,Calculations!$B$6:$AE$314,10,FALSE)</f>
        <v>107000</v>
      </c>
      <c r="AH174" s="4"/>
    </row>
    <row r="175" spans="1:36" x14ac:dyDescent="0.25">
      <c r="A175" s="79" t="s">
        <v>178</v>
      </c>
      <c r="B175" s="79" t="s">
        <v>127</v>
      </c>
      <c r="C175" s="76"/>
      <c r="D175" s="76"/>
      <c r="E175" s="76"/>
      <c r="F175" s="77" t="s">
        <v>173</v>
      </c>
      <c r="G175" s="77"/>
      <c r="H175" s="77"/>
      <c r="I175" s="77"/>
      <c r="J175" s="81">
        <f>VLOOKUP($F175,Calculations!$B$6:$AE$314,5,FALSE)</f>
        <v>106832</v>
      </c>
      <c r="K175" s="82" t="s">
        <v>269</v>
      </c>
      <c r="L175" s="82">
        <f>J175</f>
        <v>106832</v>
      </c>
      <c r="M175" s="81">
        <f>VLOOKUP($F175,Calculations!$B$6:$AE$314,24,FALSE)</f>
        <v>0</v>
      </c>
      <c r="N175" s="86"/>
      <c r="O175" s="78">
        <f>+N175+M175+J175</f>
        <v>106832</v>
      </c>
      <c r="P175" s="78"/>
      <c r="Q175" s="81"/>
      <c r="R175" s="81"/>
      <c r="S175" s="81"/>
      <c r="T175" s="81"/>
      <c r="U175" s="77"/>
      <c r="V175" s="81">
        <f>VLOOKUP($F175,Calculations!$B$6:$AE$314,8,FALSE)</f>
        <v>0</v>
      </c>
      <c r="W175" s="83">
        <f>VLOOKUP($F175,Calculations!$B$6:$AE$314,11,FALSE)</f>
        <v>0</v>
      </c>
      <c r="X175" s="83"/>
      <c r="Y175" s="83"/>
      <c r="Z175" s="83"/>
      <c r="AA175" s="83"/>
      <c r="AB175" s="84">
        <f>VLOOKUP($F175,Calculations!$B$6:$AE$314,29,FALSE)</f>
        <v>32035</v>
      </c>
      <c r="AC175" s="77"/>
      <c r="AD175" s="83">
        <f>VLOOKUP($F175,Calculations!$B$6:$AE$314,7,FALSE)</f>
        <v>115049.84615384616</v>
      </c>
      <c r="AE175" s="83">
        <f>VLOOKUP($F175,Calculations!$B$6:$AE$314,10,FALSE)</f>
        <v>102723.07692307694</v>
      </c>
      <c r="AH175" s="4"/>
    </row>
    <row r="176" spans="1:36" x14ac:dyDescent="0.25">
      <c r="A176" s="79" t="s">
        <v>76</v>
      </c>
      <c r="B176" s="79" t="s">
        <v>354</v>
      </c>
      <c r="C176" s="76"/>
      <c r="D176" s="76"/>
      <c r="E176" s="76"/>
      <c r="F176" s="77" t="s">
        <v>18</v>
      </c>
      <c r="G176" s="77" t="s">
        <v>19</v>
      </c>
      <c r="H176" s="77"/>
      <c r="I176" s="77"/>
      <c r="J176" s="81">
        <f>VLOOKUP($F176,Calculations!$B$6:$AE$314,5,FALSE)</f>
        <v>95000</v>
      </c>
      <c r="K176" s="82" t="s">
        <v>269</v>
      </c>
      <c r="L176" s="82">
        <f t="shared" ref="L176:L207" si="32">J176</f>
        <v>95000</v>
      </c>
      <c r="M176" s="81">
        <f>VLOOKUP($F176,Calculations!$B$6:$AE$314,24,FALSE)</f>
        <v>0</v>
      </c>
      <c r="N176" s="86"/>
      <c r="O176" s="78">
        <f t="shared" ref="O176:O207" si="33">+N176+M176+J176</f>
        <v>95000</v>
      </c>
      <c r="P176" s="78"/>
      <c r="Q176" s="81"/>
      <c r="R176" s="81"/>
      <c r="S176" s="81"/>
      <c r="T176" s="81"/>
      <c r="U176" s="77"/>
      <c r="V176" s="81">
        <f>VLOOKUP($F176,Calculations!$B$6:$AE$314,8,FALSE)</f>
        <v>0</v>
      </c>
      <c r="W176" s="83">
        <f>VLOOKUP($F176,Calculations!$B$6:$AE$314,11,FALSE)</f>
        <v>0</v>
      </c>
      <c r="X176" s="83"/>
      <c r="Y176" s="83"/>
      <c r="Z176" s="83"/>
      <c r="AA176" s="83"/>
      <c r="AB176" s="84">
        <f>VLOOKUP($F176,Calculations!$B$6:$AE$314,29,FALSE)</f>
        <v>32223</v>
      </c>
      <c r="AC176" s="77"/>
      <c r="AD176" s="83">
        <f>VLOOKUP($F176,Calculations!$B$6:$AE$314,7,FALSE)</f>
        <v>51153.846153846156</v>
      </c>
      <c r="AE176" s="83">
        <f>VLOOKUP($F176,Calculations!$B$6:$AE$314,10,FALSE)</f>
        <v>87692.307692307688</v>
      </c>
      <c r="AH176" s="4"/>
    </row>
    <row r="177" spans="1:34" x14ac:dyDescent="0.25">
      <c r="A177" s="79" t="s">
        <v>295</v>
      </c>
      <c r="B177" s="79" t="s">
        <v>127</v>
      </c>
      <c r="C177" s="76"/>
      <c r="D177" s="76"/>
      <c r="E177" s="76"/>
      <c r="F177" s="77" t="s">
        <v>143</v>
      </c>
      <c r="G177" s="77" t="s">
        <v>144</v>
      </c>
      <c r="H177" s="77"/>
      <c r="I177" s="77"/>
      <c r="J177" s="81">
        <f>VLOOKUP($F177,Calculations!$B$6:$AE$314,5,FALSE)</f>
        <v>93312</v>
      </c>
      <c r="K177" s="82" t="s">
        <v>269</v>
      </c>
      <c r="L177" s="82">
        <f t="shared" si="32"/>
        <v>93312</v>
      </c>
      <c r="M177" s="81">
        <f>VLOOKUP($F177,Calculations!$B$6:$AE$314,24,FALSE)</f>
        <v>0</v>
      </c>
      <c r="N177" s="86"/>
      <c r="O177" s="78">
        <f t="shared" si="33"/>
        <v>93312</v>
      </c>
      <c r="P177" s="78"/>
      <c r="Q177" s="81"/>
      <c r="R177" s="81"/>
      <c r="S177" s="81"/>
      <c r="T177" s="81"/>
      <c r="U177" s="77"/>
      <c r="V177" s="81">
        <f>VLOOKUP($F177,Calculations!$B$6:$AE$314,8,FALSE)</f>
        <v>0</v>
      </c>
      <c r="W177" s="83">
        <f>VLOOKUP($F177,Calculations!$B$6:$AE$314,11,FALSE)</f>
        <v>0</v>
      </c>
      <c r="X177" s="83"/>
      <c r="Y177" s="83"/>
      <c r="Z177" s="83"/>
      <c r="AA177" s="83"/>
      <c r="AB177" s="84">
        <f>VLOOKUP($F177,Calculations!$B$6:$AE$314,29,FALSE)</f>
        <v>31523</v>
      </c>
      <c r="AC177" s="77"/>
      <c r="AD177" s="83">
        <f>VLOOKUP($F177,Calculations!$B$6:$AE$314,7,FALSE)</f>
        <v>53833.846153846156</v>
      </c>
      <c r="AE177" s="83">
        <f>VLOOKUP($F177,Calculations!$B$6:$AE$314,10,FALSE)</f>
        <v>89723.076923076937</v>
      </c>
      <c r="AH177" s="4"/>
    </row>
    <row r="178" spans="1:34" x14ac:dyDescent="0.25">
      <c r="A178" s="79" t="s">
        <v>76</v>
      </c>
      <c r="B178" s="79" t="s">
        <v>354</v>
      </c>
      <c r="C178" s="76"/>
      <c r="D178" s="76"/>
      <c r="E178" s="76"/>
      <c r="F178" s="77" t="s">
        <v>28</v>
      </c>
      <c r="G178" s="77" t="s">
        <v>29</v>
      </c>
      <c r="H178" s="77"/>
      <c r="I178" s="77"/>
      <c r="J178" s="81">
        <f>VLOOKUP($F178,Calculations!$B$6:$AE$314,5,FALSE)</f>
        <v>87000</v>
      </c>
      <c r="K178" s="82" t="s">
        <v>269</v>
      </c>
      <c r="L178" s="82">
        <f t="shared" si="32"/>
        <v>87000</v>
      </c>
      <c r="M178" s="81">
        <f>VLOOKUP($F178,Calculations!$B$6:$AE$314,24,FALSE)</f>
        <v>0</v>
      </c>
      <c r="N178" s="86"/>
      <c r="O178" s="78">
        <f t="shared" si="33"/>
        <v>87000</v>
      </c>
      <c r="P178" s="78"/>
      <c r="Q178" s="81"/>
      <c r="R178" s="81"/>
      <c r="S178" s="81"/>
      <c r="T178" s="81"/>
      <c r="U178" s="77"/>
      <c r="V178" s="81">
        <f>VLOOKUP($F178,Calculations!$B$6:$AE$314,8,FALSE)</f>
        <v>0</v>
      </c>
      <c r="W178" s="83">
        <f>VLOOKUP($F178,Calculations!$B$6:$AE$314,11,FALSE)</f>
        <v>0</v>
      </c>
      <c r="X178" s="83"/>
      <c r="Y178" s="83"/>
      <c r="Z178" s="83"/>
      <c r="AA178" s="83"/>
      <c r="AB178" s="84">
        <f>VLOOKUP($F178,Calculations!$B$6:$AE$314,29,FALSE)</f>
        <v>31923</v>
      </c>
      <c r="AC178" s="77"/>
      <c r="AD178" s="83">
        <f>VLOOKUP($F178,Calculations!$B$6:$AE$314,7,FALSE)</f>
        <v>46846.153846153844</v>
      </c>
      <c r="AE178" s="83">
        <f>VLOOKUP($F178,Calculations!$B$6:$AE$314,10,FALSE)</f>
        <v>76961.538461538468</v>
      </c>
      <c r="AH178" s="4"/>
    </row>
    <row r="179" spans="1:34" x14ac:dyDescent="0.25">
      <c r="A179" s="79" t="s">
        <v>295</v>
      </c>
      <c r="B179" s="79" t="s">
        <v>127</v>
      </c>
      <c r="C179" s="76"/>
      <c r="D179" s="76"/>
      <c r="E179" s="76"/>
      <c r="F179" s="77" t="s">
        <v>139</v>
      </c>
      <c r="G179" s="77" t="s">
        <v>140</v>
      </c>
      <c r="H179" s="77"/>
      <c r="I179" s="77"/>
      <c r="J179" s="81">
        <f>VLOOKUP($F179,Calculations!$B$6:$AE$314,5,FALSE)</f>
        <v>86400</v>
      </c>
      <c r="K179" s="82" t="s">
        <v>269</v>
      </c>
      <c r="L179" s="82">
        <f t="shared" si="32"/>
        <v>86400</v>
      </c>
      <c r="M179" s="81">
        <f>VLOOKUP($F179,Calculations!$B$6:$AE$314,24,FALSE)</f>
        <v>0</v>
      </c>
      <c r="N179" s="86"/>
      <c r="O179" s="78">
        <f t="shared" si="33"/>
        <v>86400</v>
      </c>
      <c r="P179" s="78"/>
      <c r="Q179" s="81"/>
      <c r="R179" s="81"/>
      <c r="S179" s="81"/>
      <c r="T179" s="81"/>
      <c r="U179" s="77"/>
      <c r="V179" s="81">
        <f>VLOOKUP($F179,Calculations!$B$6:$AE$314,8,FALSE)</f>
        <v>0</v>
      </c>
      <c r="W179" s="83">
        <f>VLOOKUP($F179,Calculations!$B$6:$AE$314,11,FALSE)</f>
        <v>0</v>
      </c>
      <c r="X179" s="83"/>
      <c r="Y179" s="83"/>
      <c r="Z179" s="83"/>
      <c r="AA179" s="83"/>
      <c r="AB179" s="84">
        <f>VLOOKUP($F179,Calculations!$B$6:$AE$314,29,FALSE)</f>
        <v>32223</v>
      </c>
      <c r="AC179" s="77"/>
      <c r="AD179" s="83">
        <f>VLOOKUP($F179,Calculations!$B$6:$AE$314,7,FALSE)</f>
        <v>46523.076923076922</v>
      </c>
      <c r="AE179" s="83">
        <f>VLOOKUP($F179,Calculations!$B$6:$AE$314,10,FALSE)</f>
        <v>76430.76923076922</v>
      </c>
      <c r="AH179" s="4"/>
    </row>
    <row r="180" spans="1:34" x14ac:dyDescent="0.25">
      <c r="A180" s="79" t="s">
        <v>178</v>
      </c>
      <c r="B180" s="79" t="s">
        <v>354</v>
      </c>
      <c r="C180" s="76"/>
      <c r="D180" s="76"/>
      <c r="E180" s="76"/>
      <c r="F180" s="77" t="s">
        <v>225</v>
      </c>
      <c r="G180" s="77"/>
      <c r="H180" s="77"/>
      <c r="I180" s="77"/>
      <c r="J180" s="81">
        <f>VLOOKUP($F180,Calculations!$B$6:$AE$314,5,FALSE)</f>
        <v>80690</v>
      </c>
      <c r="K180" s="82" t="s">
        <v>269</v>
      </c>
      <c r="L180" s="82">
        <f t="shared" si="32"/>
        <v>80690</v>
      </c>
      <c r="M180" s="81">
        <f>VLOOKUP($F180,Calculations!$B$6:$AE$314,24,FALSE)</f>
        <v>0</v>
      </c>
      <c r="N180" s="86">
        <v>47350</v>
      </c>
      <c r="O180" s="78">
        <f t="shared" si="33"/>
        <v>128040</v>
      </c>
      <c r="P180" s="78"/>
      <c r="Q180" s="81"/>
      <c r="R180" s="81"/>
      <c r="S180" s="81"/>
      <c r="T180" s="81"/>
      <c r="U180" s="77"/>
      <c r="V180" s="81">
        <f>VLOOKUP($F180,Calculations!$B$6:$AE$314,8,FALSE)</f>
        <v>0</v>
      </c>
      <c r="W180" s="83">
        <f>VLOOKUP($F180,Calculations!$B$6:$AE$314,11,FALSE)</f>
        <v>0</v>
      </c>
      <c r="X180" s="83"/>
      <c r="Y180" s="83"/>
      <c r="Z180" s="83"/>
      <c r="AA180" s="83"/>
      <c r="AB180" s="84">
        <f>VLOOKUP($F180,Calculations!$B$6:$AE$314,29,FALSE)</f>
        <v>32843</v>
      </c>
      <c r="AC180" s="77"/>
      <c r="AD180" s="83">
        <f>VLOOKUP($F180,Calculations!$B$6:$AE$314,7,FALSE)</f>
        <v>37241.538461538461</v>
      </c>
      <c r="AE180" s="83">
        <f>VLOOKUP($F180,Calculations!$B$6:$AE$314,10,FALSE)</f>
        <v>65172.692307692312</v>
      </c>
      <c r="AH180" s="4"/>
    </row>
    <row r="181" spans="1:34" x14ac:dyDescent="0.25">
      <c r="A181" s="79" t="s">
        <v>328</v>
      </c>
      <c r="B181" s="79" t="s">
        <v>354</v>
      </c>
      <c r="C181" s="76"/>
      <c r="D181" s="76"/>
      <c r="E181" s="76"/>
      <c r="F181" s="77" t="s">
        <v>298</v>
      </c>
      <c r="G181" s="77" t="s">
        <v>299</v>
      </c>
      <c r="H181" s="77"/>
      <c r="I181" s="77"/>
      <c r="J181" s="81">
        <f>VLOOKUP($F181,Calculations!$B$6:$AE$314,5,FALSE)</f>
        <v>80000</v>
      </c>
      <c r="K181" s="82" t="s">
        <v>269</v>
      </c>
      <c r="L181" s="82">
        <f t="shared" si="32"/>
        <v>80000</v>
      </c>
      <c r="M181" s="81">
        <f>VLOOKUP($F181,Calculations!$B$6:$AE$314,24,FALSE)</f>
        <v>0</v>
      </c>
      <c r="N181" s="86"/>
      <c r="O181" s="78">
        <f t="shared" si="33"/>
        <v>80000</v>
      </c>
      <c r="P181" s="78"/>
      <c r="Q181" s="81"/>
      <c r="R181" s="81"/>
      <c r="S181" s="81"/>
      <c r="T181" s="81"/>
      <c r="U181" s="77"/>
      <c r="V181" s="81">
        <f>VLOOKUP($F181,Calculations!$B$6:$AE$314,8,FALSE)</f>
        <v>0</v>
      </c>
      <c r="W181" s="83">
        <f>VLOOKUP($F181,Calculations!$B$6:$AE$314,11,FALSE)</f>
        <v>0</v>
      </c>
      <c r="X181" s="83"/>
      <c r="Y181" s="83"/>
      <c r="Z181" s="83"/>
      <c r="AA181" s="83"/>
      <c r="AB181" s="84">
        <f>VLOOKUP($F181,Calculations!$B$6:$AE$314,29,FALSE)</f>
        <v>32090</v>
      </c>
      <c r="AC181" s="77"/>
      <c r="AD181" s="83">
        <f>VLOOKUP($F181,Calculations!$B$6:$AE$314,7,FALSE)</f>
        <v>43076.923076923078</v>
      </c>
      <c r="AE181" s="83">
        <f>VLOOKUP($F181,Calculations!$B$6:$AE$314,10,FALSE)</f>
        <v>67692.307692307688</v>
      </c>
      <c r="AH181" s="4"/>
    </row>
    <row r="182" spans="1:34" x14ac:dyDescent="0.25">
      <c r="A182" s="79" t="s">
        <v>76</v>
      </c>
      <c r="B182" s="79" t="s">
        <v>354</v>
      </c>
      <c r="C182" s="76"/>
      <c r="D182" s="76"/>
      <c r="E182" s="76"/>
      <c r="F182" s="77" t="s">
        <v>26</v>
      </c>
      <c r="G182" s="77" t="s">
        <v>27</v>
      </c>
      <c r="H182" s="77"/>
      <c r="I182" s="77"/>
      <c r="J182" s="81">
        <f>VLOOKUP($F182,Calculations!$B$6:$AE$314,5,FALSE)</f>
        <v>73320</v>
      </c>
      <c r="K182" s="82" t="s">
        <v>269</v>
      </c>
      <c r="L182" s="82">
        <f t="shared" si="32"/>
        <v>73320</v>
      </c>
      <c r="M182" s="81">
        <f>VLOOKUP($F182,Calculations!$B$6:$AE$314,24,FALSE)</f>
        <v>0</v>
      </c>
      <c r="N182" s="86"/>
      <c r="O182" s="78">
        <f t="shared" si="33"/>
        <v>73320</v>
      </c>
      <c r="P182" s="78"/>
      <c r="Q182" s="81"/>
      <c r="R182" s="81"/>
      <c r="S182" s="81"/>
      <c r="T182" s="81"/>
      <c r="U182" s="77"/>
      <c r="V182" s="81">
        <f>VLOOKUP($F182,Calculations!$B$6:$AE$314,8,FALSE)</f>
        <v>0</v>
      </c>
      <c r="W182" s="83">
        <f>VLOOKUP($F182,Calculations!$B$6:$AE$314,11,FALSE)</f>
        <v>0</v>
      </c>
      <c r="X182" s="83"/>
      <c r="Y182" s="83"/>
      <c r="Z182" s="83"/>
      <c r="AA182" s="83"/>
      <c r="AB182" s="84">
        <f>VLOOKUP($F182,Calculations!$B$6:$AE$314,29,FALSE)</f>
        <v>35219</v>
      </c>
      <c r="AC182" s="77"/>
      <c r="AD182" s="83">
        <f>VLOOKUP($F182,Calculations!$B$6:$AE$314,7,FALSE)</f>
        <v>16920</v>
      </c>
      <c r="AE182" s="83">
        <f>VLOOKUP($F182,Calculations!$B$6:$AE$314,10,FALSE)</f>
        <v>39480</v>
      </c>
      <c r="AH182" s="4"/>
    </row>
    <row r="183" spans="1:34" x14ac:dyDescent="0.25">
      <c r="A183" s="79" t="s">
        <v>76</v>
      </c>
      <c r="B183" s="79" t="s">
        <v>354</v>
      </c>
      <c r="C183" s="76"/>
      <c r="D183" s="76"/>
      <c r="E183" s="76"/>
      <c r="F183" s="77" t="s">
        <v>4</v>
      </c>
      <c r="G183" s="77" t="s">
        <v>7</v>
      </c>
      <c r="H183" s="77"/>
      <c r="I183" s="77"/>
      <c r="J183" s="81">
        <f>VLOOKUP($F183,Calculations!$B$6:$AE$314,5,FALSE)</f>
        <v>70700</v>
      </c>
      <c r="K183" s="82" t="s">
        <v>269</v>
      </c>
      <c r="L183" s="82">
        <f t="shared" si="32"/>
        <v>70700</v>
      </c>
      <c r="M183" s="81">
        <f>VLOOKUP($F183,Calculations!$B$6:$AE$314,24,FALSE)</f>
        <v>0</v>
      </c>
      <c r="N183" s="86"/>
      <c r="O183" s="78">
        <f t="shared" si="33"/>
        <v>70700</v>
      </c>
      <c r="P183" s="78"/>
      <c r="Q183" s="81"/>
      <c r="R183" s="81"/>
      <c r="S183" s="81"/>
      <c r="T183" s="81"/>
      <c r="U183" s="77"/>
      <c r="V183" s="81">
        <f>VLOOKUP($F183,Calculations!$B$6:$AE$314,8,FALSE)</f>
        <v>0</v>
      </c>
      <c r="W183" s="83">
        <f>VLOOKUP($F183,Calculations!$B$6:$AE$314,11,FALSE)</f>
        <v>0</v>
      </c>
      <c r="X183" s="83"/>
      <c r="Y183" s="83"/>
      <c r="Z183" s="83"/>
      <c r="AA183" s="83"/>
      <c r="AB183" s="84">
        <f>VLOOKUP($F183,Calculations!$B$6:$AE$314,29,FALSE)</f>
        <v>34722</v>
      </c>
      <c r="AC183" s="77"/>
      <c r="AD183" s="83">
        <f>VLOOKUP($F183,Calculations!$B$6:$AE$314,7,FALSE)</f>
        <v>19034.615384615383</v>
      </c>
      <c r="AE183" s="83">
        <f>VLOOKUP($F183,Calculations!$B$6:$AE$314,10,FALSE)</f>
        <v>40788.461538461532</v>
      </c>
      <c r="AH183" s="4"/>
    </row>
    <row r="184" spans="1:34" x14ac:dyDescent="0.25">
      <c r="A184" s="79" t="s">
        <v>76</v>
      </c>
      <c r="B184" s="79" t="s">
        <v>354</v>
      </c>
      <c r="C184" s="76"/>
      <c r="D184" s="76"/>
      <c r="E184" s="76"/>
      <c r="F184" s="77" t="s">
        <v>70</v>
      </c>
      <c r="G184" s="77" t="s">
        <v>71</v>
      </c>
      <c r="H184" s="77"/>
      <c r="I184" s="77"/>
      <c r="J184" s="81">
        <f>VLOOKUP($F184,Calculations!$B$6:$AE$314,5,FALSE)</f>
        <v>70500</v>
      </c>
      <c r="K184" s="82" t="s">
        <v>269</v>
      </c>
      <c r="L184" s="82">
        <f t="shared" si="32"/>
        <v>70500</v>
      </c>
      <c r="M184" s="81">
        <f>VLOOKUP($F184,Calculations!$B$6:$AE$314,24,FALSE)</f>
        <v>0</v>
      </c>
      <c r="N184" s="86"/>
      <c r="O184" s="78">
        <f t="shared" si="33"/>
        <v>70500</v>
      </c>
      <c r="P184" s="78"/>
      <c r="Q184" s="81"/>
      <c r="R184" s="81"/>
      <c r="S184" s="81"/>
      <c r="T184" s="81"/>
      <c r="U184" s="77"/>
      <c r="V184" s="81">
        <f>VLOOKUP($F184,Calculations!$B$6:$AE$314,8,FALSE)</f>
        <v>0</v>
      </c>
      <c r="W184" s="83">
        <f>VLOOKUP($F184,Calculations!$B$6:$AE$314,11,FALSE)</f>
        <v>0</v>
      </c>
      <c r="X184" s="83"/>
      <c r="Y184" s="83"/>
      <c r="Z184" s="83"/>
      <c r="AA184" s="83"/>
      <c r="AB184" s="84">
        <f>VLOOKUP($F184,Calculations!$B$6:$AE$314,29,FALSE)</f>
        <v>35541</v>
      </c>
      <c r="AC184" s="77"/>
      <c r="AD184" s="83">
        <f>VLOOKUP($F184,Calculations!$B$6:$AE$314,7,FALSE)</f>
        <v>13557.692307692307</v>
      </c>
      <c r="AE184" s="83">
        <f>VLOOKUP($F184,Calculations!$B$6:$AE$314,10,FALSE)</f>
        <v>35250</v>
      </c>
      <c r="AH184" s="4"/>
    </row>
    <row r="185" spans="1:34" x14ac:dyDescent="0.25">
      <c r="A185" s="79" t="s">
        <v>76</v>
      </c>
      <c r="B185" s="79" t="s">
        <v>354</v>
      </c>
      <c r="C185" s="76"/>
      <c r="D185" s="76"/>
      <c r="E185" s="76"/>
      <c r="F185" s="77" t="s">
        <v>16</v>
      </c>
      <c r="G185" s="77" t="s">
        <v>17</v>
      </c>
      <c r="H185" s="77"/>
      <c r="I185" s="77"/>
      <c r="J185" s="81">
        <f>VLOOKUP($F185,Calculations!$B$6:$AE$314,5,FALSE)</f>
        <v>65000</v>
      </c>
      <c r="K185" s="82" t="s">
        <v>269</v>
      </c>
      <c r="L185" s="82">
        <f t="shared" si="32"/>
        <v>65000</v>
      </c>
      <c r="M185" s="81">
        <f>VLOOKUP($F185,Calculations!$B$6:$AE$314,24,FALSE)</f>
        <v>0</v>
      </c>
      <c r="N185" s="86"/>
      <c r="O185" s="78">
        <f t="shared" si="33"/>
        <v>65000</v>
      </c>
      <c r="P185" s="78"/>
      <c r="Q185" s="81"/>
      <c r="R185" s="81"/>
      <c r="S185" s="81"/>
      <c r="T185" s="81"/>
      <c r="U185" s="77"/>
      <c r="V185" s="81">
        <f>VLOOKUP($F185,Calculations!$B$6:$AE$314,8,FALSE)</f>
        <v>0</v>
      </c>
      <c r="W185" s="83">
        <f>VLOOKUP($F185,Calculations!$B$6:$AE$314,11,FALSE)</f>
        <v>0</v>
      </c>
      <c r="X185" s="83"/>
      <c r="Y185" s="83"/>
      <c r="Z185" s="83"/>
      <c r="AA185" s="83"/>
      <c r="AB185" s="84">
        <f>VLOOKUP($F185,Calculations!$B$6:$AE$314,29,FALSE)</f>
        <v>36892</v>
      </c>
      <c r="AC185" s="77"/>
      <c r="AD185" s="83">
        <f>VLOOKUP($F185,Calculations!$B$6:$AE$314,7,FALSE)</f>
        <v>2500</v>
      </c>
      <c r="AE185" s="83">
        <f>VLOOKUP($F185,Calculations!$B$6:$AE$314,10,FALSE)</f>
        <v>20000</v>
      </c>
      <c r="AH185" s="4"/>
    </row>
    <row r="186" spans="1:34" x14ac:dyDescent="0.25">
      <c r="A186" s="79" t="s">
        <v>76</v>
      </c>
      <c r="B186" s="79" t="s">
        <v>354</v>
      </c>
      <c r="C186" s="76"/>
      <c r="D186" s="76"/>
      <c r="E186" s="76"/>
      <c r="F186" s="77" t="s">
        <v>24</v>
      </c>
      <c r="G186" s="77" t="s">
        <v>25</v>
      </c>
      <c r="H186" s="77"/>
      <c r="I186" s="77"/>
      <c r="J186" s="81">
        <f>VLOOKUP($F186,Calculations!$B$6:$AE$314,5,FALSE)</f>
        <v>64350</v>
      </c>
      <c r="K186" s="82" t="s">
        <v>269</v>
      </c>
      <c r="L186" s="82">
        <f t="shared" si="32"/>
        <v>64350</v>
      </c>
      <c r="M186" s="81">
        <f>VLOOKUP($F186,Calculations!$B$6:$AE$314,24,FALSE)</f>
        <v>0</v>
      </c>
      <c r="N186" s="86"/>
      <c r="O186" s="78">
        <f t="shared" si="33"/>
        <v>64350</v>
      </c>
      <c r="P186" s="78"/>
      <c r="Q186" s="81"/>
      <c r="R186" s="81"/>
      <c r="S186" s="81"/>
      <c r="T186" s="81"/>
      <c r="U186" s="77"/>
      <c r="V186" s="81">
        <f>VLOOKUP($F186,Calculations!$B$6:$AE$314,8,FALSE)</f>
        <v>0</v>
      </c>
      <c r="W186" s="83">
        <f>VLOOKUP($F186,Calculations!$B$6:$AE$314,11,FALSE)</f>
        <v>0</v>
      </c>
      <c r="X186" s="83"/>
      <c r="Y186" s="83"/>
      <c r="Z186" s="83"/>
      <c r="AA186" s="83"/>
      <c r="AB186" s="84">
        <f>VLOOKUP($F186,Calculations!$B$6:$AE$314,29,FALSE)</f>
        <v>32392</v>
      </c>
      <c r="AC186" s="77"/>
      <c r="AD186" s="83">
        <f>VLOOKUP($F186,Calculations!$B$6:$AE$314,7,FALSE)</f>
        <v>32175</v>
      </c>
      <c r="AE186" s="83">
        <f>VLOOKUP($F186,Calculations!$B$6:$AE$314,10,FALSE)</f>
        <v>49500</v>
      </c>
      <c r="AH186" s="4"/>
    </row>
    <row r="187" spans="1:34" x14ac:dyDescent="0.25">
      <c r="A187" s="79" t="s">
        <v>178</v>
      </c>
      <c r="B187" s="79" t="s">
        <v>354</v>
      </c>
      <c r="C187" s="76"/>
      <c r="D187" s="76"/>
      <c r="E187" s="76"/>
      <c r="F187" s="77" t="s">
        <v>246</v>
      </c>
      <c r="G187" s="77"/>
      <c r="H187" s="77"/>
      <c r="I187" s="77"/>
      <c r="J187" s="81">
        <f>VLOOKUP($F187,Calculations!$B$6:$AE$314,5,FALSE)</f>
        <v>61815</v>
      </c>
      <c r="K187" s="82" t="s">
        <v>269</v>
      </c>
      <c r="L187" s="82">
        <f t="shared" si="32"/>
        <v>61815</v>
      </c>
      <c r="M187" s="81">
        <f>VLOOKUP($F187,Calculations!$B$6:$AE$314,24,FALSE)</f>
        <v>0</v>
      </c>
      <c r="N187" s="86"/>
      <c r="O187" s="78">
        <f t="shared" si="33"/>
        <v>61815</v>
      </c>
      <c r="P187" s="78"/>
      <c r="Q187" s="81"/>
      <c r="R187" s="81"/>
      <c r="S187" s="81"/>
      <c r="T187" s="81"/>
      <c r="U187" s="77"/>
      <c r="V187" s="81">
        <f>VLOOKUP($F187,Calculations!$B$6:$AE$314,8,FALSE)</f>
        <v>0</v>
      </c>
      <c r="W187" s="83">
        <f>VLOOKUP($F187,Calculations!$B$6:$AE$314,11,FALSE)</f>
        <v>0</v>
      </c>
      <c r="X187" s="83"/>
      <c r="Y187" s="83"/>
      <c r="Z187" s="83"/>
      <c r="AA187" s="83"/>
      <c r="AB187" s="84">
        <f>VLOOKUP($F187,Calculations!$B$6:$AE$314,29,FALSE)</f>
        <v>36251</v>
      </c>
      <c r="AC187" s="77"/>
      <c r="AD187" s="83">
        <f>VLOOKUP($F187,Calculations!$B$6:$AE$314,7,FALSE)</f>
        <v>7132.5</v>
      </c>
      <c r="AE187" s="83">
        <f>VLOOKUP($F187,Calculations!$B$6:$AE$314,10,FALSE)</f>
        <v>23775</v>
      </c>
      <c r="AH187" s="4"/>
    </row>
    <row r="188" spans="1:34" x14ac:dyDescent="0.25">
      <c r="A188" s="79" t="s">
        <v>76</v>
      </c>
      <c r="B188" s="79" t="s">
        <v>354</v>
      </c>
      <c r="C188" s="76"/>
      <c r="D188" s="76"/>
      <c r="E188" s="76"/>
      <c r="F188" s="77" t="s">
        <v>54</v>
      </c>
      <c r="G188" s="77" t="s">
        <v>55</v>
      </c>
      <c r="H188" s="77"/>
      <c r="I188" s="77"/>
      <c r="J188" s="81">
        <f>VLOOKUP($F188,Calculations!$B$6:$AE$314,5,FALSE)</f>
        <v>60000</v>
      </c>
      <c r="K188" s="82" t="s">
        <v>269</v>
      </c>
      <c r="L188" s="82">
        <f t="shared" si="32"/>
        <v>60000</v>
      </c>
      <c r="M188" s="81">
        <f>VLOOKUP($F188,Calculations!$B$6:$AE$314,24,FALSE)</f>
        <v>0</v>
      </c>
      <c r="N188" s="86"/>
      <c r="O188" s="78">
        <f t="shared" si="33"/>
        <v>60000</v>
      </c>
      <c r="P188" s="78"/>
      <c r="Q188" s="81"/>
      <c r="R188" s="81"/>
      <c r="S188" s="81"/>
      <c r="T188" s="81"/>
      <c r="U188" s="77"/>
      <c r="V188" s="81">
        <f>VLOOKUP($F188,Calculations!$B$6:$AE$314,8,FALSE)</f>
        <v>0</v>
      </c>
      <c r="W188" s="83">
        <f>VLOOKUP($F188,Calculations!$B$6:$AE$314,11,FALSE)</f>
        <v>0</v>
      </c>
      <c r="X188" s="83"/>
      <c r="Y188" s="83"/>
      <c r="Z188" s="83"/>
      <c r="AA188" s="83"/>
      <c r="AB188" s="84">
        <f>VLOOKUP($F188,Calculations!$B$6:$AE$314,29,FALSE)</f>
        <v>32468</v>
      </c>
      <c r="AC188" s="77"/>
      <c r="AD188" s="83">
        <f>VLOOKUP($F188,Calculations!$B$6:$AE$314,7,FALSE)</f>
        <v>30000</v>
      </c>
      <c r="AE188" s="83">
        <f>VLOOKUP($F188,Calculations!$B$6:$AE$314,10,FALSE)</f>
        <v>43846.153846153844</v>
      </c>
      <c r="AH188" s="4"/>
    </row>
    <row r="189" spans="1:34" x14ac:dyDescent="0.25">
      <c r="A189" s="79" t="s">
        <v>295</v>
      </c>
      <c r="B189" s="79" t="s">
        <v>127</v>
      </c>
      <c r="C189" s="76"/>
      <c r="D189" s="76"/>
      <c r="E189" s="76"/>
      <c r="F189" s="77" t="s">
        <v>145</v>
      </c>
      <c r="G189" s="77" t="s">
        <v>146</v>
      </c>
      <c r="H189" s="77"/>
      <c r="I189" s="77"/>
      <c r="J189" s="81">
        <f>VLOOKUP($F189,Calculations!$B$6:$AE$314,5,FALSE)</f>
        <v>58320</v>
      </c>
      <c r="K189" s="82" t="s">
        <v>269</v>
      </c>
      <c r="L189" s="82">
        <f t="shared" si="32"/>
        <v>58320</v>
      </c>
      <c r="M189" s="81">
        <f>VLOOKUP($F189,Calculations!$B$6:$AE$314,24,FALSE)</f>
        <v>0</v>
      </c>
      <c r="N189" s="86"/>
      <c r="O189" s="78">
        <f t="shared" si="33"/>
        <v>58320</v>
      </c>
      <c r="P189" s="78"/>
      <c r="Q189" s="81"/>
      <c r="R189" s="81"/>
      <c r="S189" s="81"/>
      <c r="T189" s="81"/>
      <c r="U189" s="77"/>
      <c r="V189" s="81">
        <f>VLOOKUP($F189,Calculations!$B$6:$AE$314,8,FALSE)</f>
        <v>0</v>
      </c>
      <c r="W189" s="83">
        <f>VLOOKUP($F189,Calculations!$B$6:$AE$314,11,FALSE)</f>
        <v>0</v>
      </c>
      <c r="X189" s="83"/>
      <c r="Y189" s="83"/>
      <c r="Z189" s="83"/>
      <c r="AA189" s="83"/>
      <c r="AB189" s="84">
        <f>VLOOKUP($F189,Calculations!$B$6:$AE$314,29,FALSE)</f>
        <v>33133</v>
      </c>
      <c r="AC189" s="77"/>
      <c r="AD189" s="83">
        <f>VLOOKUP($F189,Calculations!$B$6:$AE$314,7,FALSE)</f>
        <v>24673.846153846152</v>
      </c>
      <c r="AE189" s="83">
        <f>VLOOKUP($F189,Calculations!$B$6:$AE$314,10,FALSE)</f>
        <v>38132.307692307688</v>
      </c>
      <c r="AH189" s="4"/>
    </row>
    <row r="190" spans="1:34" x14ac:dyDescent="0.25">
      <c r="A190" s="79" t="s">
        <v>295</v>
      </c>
      <c r="B190" s="79" t="s">
        <v>127</v>
      </c>
      <c r="C190" s="76"/>
      <c r="D190" s="76"/>
      <c r="E190" s="76"/>
      <c r="F190" s="77" t="s">
        <v>141</v>
      </c>
      <c r="G190" s="77" t="s">
        <v>142</v>
      </c>
      <c r="H190" s="77"/>
      <c r="I190" s="77"/>
      <c r="J190" s="81">
        <f>VLOOKUP($F190,Calculations!$B$6:$AE$314,5,FALSE)</f>
        <v>58320</v>
      </c>
      <c r="K190" s="82" t="s">
        <v>269</v>
      </c>
      <c r="L190" s="82">
        <f t="shared" si="32"/>
        <v>58320</v>
      </c>
      <c r="M190" s="81">
        <f>VLOOKUP($F190,Calculations!$B$6:$AE$314,24,FALSE)</f>
        <v>0</v>
      </c>
      <c r="N190" s="86"/>
      <c r="O190" s="78">
        <f t="shared" si="33"/>
        <v>58320</v>
      </c>
      <c r="P190" s="78"/>
      <c r="Q190" s="81"/>
      <c r="R190" s="81"/>
      <c r="S190" s="81"/>
      <c r="T190" s="81"/>
      <c r="U190" s="77"/>
      <c r="V190" s="81">
        <f>VLOOKUP($F190,Calculations!$B$6:$AE$314,8,FALSE)</f>
        <v>0</v>
      </c>
      <c r="W190" s="83">
        <f>VLOOKUP($F190,Calculations!$B$6:$AE$314,11,FALSE)</f>
        <v>0</v>
      </c>
      <c r="X190" s="83"/>
      <c r="Y190" s="83"/>
      <c r="Z190" s="83"/>
      <c r="AA190" s="83"/>
      <c r="AB190" s="84">
        <f>VLOOKUP($F190,Calculations!$B$6:$AE$314,29,FALSE)</f>
        <v>33735</v>
      </c>
      <c r="AC190" s="77"/>
      <c r="AD190" s="83">
        <f>VLOOKUP($F190,Calculations!$B$6:$AE$314,7,FALSE)</f>
        <v>22430.769230769227</v>
      </c>
      <c r="AE190" s="83">
        <f>VLOOKUP($F190,Calculations!$B$6:$AE$314,10,FALSE)</f>
        <v>35889.230769230766</v>
      </c>
      <c r="AH190" s="4"/>
    </row>
    <row r="191" spans="1:34" x14ac:dyDescent="0.25">
      <c r="A191" s="79" t="s">
        <v>178</v>
      </c>
      <c r="B191" s="79" t="s">
        <v>354</v>
      </c>
      <c r="C191" s="76"/>
      <c r="D191" s="76"/>
      <c r="E191" s="76"/>
      <c r="F191" s="77" t="s">
        <v>226</v>
      </c>
      <c r="G191" s="77"/>
      <c r="H191" s="77"/>
      <c r="I191" s="77"/>
      <c r="J191" s="81">
        <f>VLOOKUP($F191,Calculations!$B$6:$AE$314,5,FALSE)</f>
        <v>55586</v>
      </c>
      <c r="K191" s="82" t="s">
        <v>269</v>
      </c>
      <c r="L191" s="82">
        <f t="shared" si="32"/>
        <v>55586</v>
      </c>
      <c r="M191" s="81">
        <f>VLOOKUP($F191,Calculations!$B$6:$AE$314,24,FALSE)</f>
        <v>0</v>
      </c>
      <c r="N191" s="86"/>
      <c r="O191" s="78">
        <f t="shared" si="33"/>
        <v>55586</v>
      </c>
      <c r="P191" s="78"/>
      <c r="Q191" s="81"/>
      <c r="R191" s="81"/>
      <c r="S191" s="81"/>
      <c r="T191" s="81"/>
      <c r="U191" s="77"/>
      <c r="V191" s="81">
        <f>VLOOKUP($F191,Calculations!$B$6:$AE$314,8,FALSE)</f>
        <v>0</v>
      </c>
      <c r="W191" s="83">
        <f>VLOOKUP($F191,Calculations!$B$6:$AE$314,11,FALSE)</f>
        <v>0</v>
      </c>
      <c r="X191" s="83"/>
      <c r="Y191" s="83"/>
      <c r="Z191" s="83"/>
      <c r="AA191" s="83"/>
      <c r="AB191" s="84">
        <f>VLOOKUP($F191,Calculations!$B$6:$AE$314,29,FALSE)</f>
        <v>33826</v>
      </c>
      <c r="AC191" s="77"/>
      <c r="AD191" s="83">
        <f>VLOOKUP($F191,Calculations!$B$6:$AE$314,7,FALSE)</f>
        <v>19241.307692307695</v>
      </c>
      <c r="AE191" s="83">
        <f>VLOOKUP($F191,Calculations!$B$6:$AE$314,10,FALSE)</f>
        <v>32068.846153846156</v>
      </c>
      <c r="AH191" s="4"/>
    </row>
    <row r="192" spans="1:34" x14ac:dyDescent="0.25">
      <c r="A192" s="79" t="s">
        <v>178</v>
      </c>
      <c r="B192" s="79" t="s">
        <v>354</v>
      </c>
      <c r="C192" s="76"/>
      <c r="D192" s="76"/>
      <c r="E192" s="76"/>
      <c r="F192" s="77" t="s">
        <v>227</v>
      </c>
      <c r="G192" s="77"/>
      <c r="H192" s="77"/>
      <c r="I192" s="77"/>
      <c r="J192" s="81">
        <f>VLOOKUP($F192,Calculations!$B$6:$AE$314,5,FALSE)</f>
        <v>54945</v>
      </c>
      <c r="K192" s="82" t="s">
        <v>269</v>
      </c>
      <c r="L192" s="82">
        <f t="shared" si="32"/>
        <v>54945</v>
      </c>
      <c r="M192" s="81">
        <f>VLOOKUP($F192,Calculations!$B$6:$AE$314,24,FALSE)</f>
        <v>0</v>
      </c>
      <c r="N192" s="86"/>
      <c r="O192" s="78">
        <f t="shared" si="33"/>
        <v>54945</v>
      </c>
      <c r="P192" s="78"/>
      <c r="Q192" s="81"/>
      <c r="R192" s="81"/>
      <c r="S192" s="81"/>
      <c r="T192" s="81"/>
      <c r="U192" s="77"/>
      <c r="V192" s="81">
        <f>VLOOKUP($F192,Calculations!$B$6:$AE$314,8,FALSE)</f>
        <v>0</v>
      </c>
      <c r="W192" s="83">
        <f>VLOOKUP($F192,Calculations!$B$6:$AE$314,11,FALSE)</f>
        <v>0</v>
      </c>
      <c r="X192" s="83"/>
      <c r="Y192" s="83"/>
      <c r="Z192" s="83"/>
      <c r="AA192" s="83"/>
      <c r="AB192" s="84">
        <f>VLOOKUP($F192,Calculations!$B$6:$AE$314,29,FALSE)</f>
        <v>33609</v>
      </c>
      <c r="AC192" s="77"/>
      <c r="AD192" s="83">
        <f>VLOOKUP($F192,Calculations!$B$6:$AE$314,7,FALSE)</f>
        <v>21132.692307692309</v>
      </c>
      <c r="AE192" s="83">
        <f>VLOOKUP($F192,Calculations!$B$6:$AE$314,10,FALSE)</f>
        <v>33812.307692307695</v>
      </c>
      <c r="AH192" s="4"/>
    </row>
    <row r="193" spans="1:34" ht="26.4" x14ac:dyDescent="0.25">
      <c r="A193" s="79" t="s">
        <v>76</v>
      </c>
      <c r="B193" s="79" t="s">
        <v>354</v>
      </c>
      <c r="C193" s="76"/>
      <c r="D193" s="76"/>
      <c r="E193" s="91"/>
      <c r="F193" s="92" t="s">
        <v>59</v>
      </c>
      <c r="G193" s="92" t="s">
        <v>60</v>
      </c>
      <c r="H193" s="92"/>
      <c r="I193" s="92"/>
      <c r="J193" s="81">
        <f>VLOOKUP($F193,Calculations!$B$6:$AE$314,5,FALSE)</f>
        <v>54050</v>
      </c>
      <c r="K193" s="82" t="s">
        <v>269</v>
      </c>
      <c r="L193" s="82">
        <f t="shared" si="32"/>
        <v>54050</v>
      </c>
      <c r="M193" s="81">
        <f>VLOOKUP($F193,Calculations!$B$6:$AE$314,24,FALSE)</f>
        <v>0</v>
      </c>
      <c r="N193" s="93"/>
      <c r="O193" s="78">
        <f t="shared" si="33"/>
        <v>54050</v>
      </c>
      <c r="P193" s="78"/>
      <c r="Q193" s="81"/>
      <c r="R193" s="81"/>
      <c r="S193" s="81"/>
      <c r="T193" s="81"/>
      <c r="U193" s="77"/>
      <c r="V193" s="81">
        <f>VLOOKUP($F193,Calculations!$B$6:$AE$314,8,FALSE)</f>
        <v>0</v>
      </c>
      <c r="W193" s="83">
        <f>VLOOKUP($F193,Calculations!$B$6:$AE$314,11,FALSE)</f>
        <v>0</v>
      </c>
      <c r="X193" s="83"/>
      <c r="Y193" s="83"/>
      <c r="Z193" s="83"/>
      <c r="AA193" s="83"/>
      <c r="AB193" s="84">
        <f>VLOOKUP($F193,Calculations!$B$6:$AE$314,29,FALSE)</f>
        <v>34953</v>
      </c>
      <c r="AC193" s="77"/>
      <c r="AD193" s="83">
        <f>VLOOKUP($F193,Calculations!$B$6:$AE$314,7,FALSE)</f>
        <v>12473.076923076922</v>
      </c>
      <c r="AE193" s="83">
        <f>VLOOKUP($F193,Calculations!$B$6:$AE$314,10,FALSE)</f>
        <v>24946.153846153844</v>
      </c>
      <c r="AH193" s="4"/>
    </row>
    <row r="194" spans="1:34" x14ac:dyDescent="0.25">
      <c r="A194" s="79" t="s">
        <v>178</v>
      </c>
      <c r="B194" s="79" t="s">
        <v>127</v>
      </c>
      <c r="C194" s="76"/>
      <c r="D194" s="76"/>
      <c r="E194" s="76"/>
      <c r="F194" s="77" t="s">
        <v>175</v>
      </c>
      <c r="G194" s="77"/>
      <c r="H194" s="77"/>
      <c r="I194" s="77"/>
      <c r="J194" s="81">
        <f>VLOOKUP($F194,Calculations!$B$6:$AE$314,5,FALSE)</f>
        <v>52795</v>
      </c>
      <c r="K194" s="82" t="s">
        <v>269</v>
      </c>
      <c r="L194" s="82">
        <f t="shared" si="32"/>
        <v>52795</v>
      </c>
      <c r="M194" s="81">
        <f>VLOOKUP($F194,Calculations!$B$6:$AE$314,24,FALSE)</f>
        <v>0</v>
      </c>
      <c r="N194" s="86"/>
      <c r="O194" s="78">
        <f t="shared" si="33"/>
        <v>52795</v>
      </c>
      <c r="P194" s="78"/>
      <c r="Q194" s="81"/>
      <c r="R194" s="81"/>
      <c r="S194" s="81"/>
      <c r="T194" s="81"/>
      <c r="U194" s="77"/>
      <c r="V194" s="81">
        <f>VLOOKUP($F194,Calculations!$B$6:$AE$314,8,FALSE)</f>
        <v>0</v>
      </c>
      <c r="W194" s="83">
        <f>VLOOKUP($F194,Calculations!$B$6:$AE$314,11,FALSE)</f>
        <v>0</v>
      </c>
      <c r="X194" s="83"/>
      <c r="Y194" s="83"/>
      <c r="Z194" s="83"/>
      <c r="AA194" s="83"/>
      <c r="AB194" s="84">
        <f>VLOOKUP($F194,Calculations!$B$6:$AE$314,29,FALSE)</f>
        <v>34700</v>
      </c>
      <c r="AC194" s="77"/>
      <c r="AD194" s="83">
        <f>VLOOKUP($F194,Calculations!$B$6:$AE$314,7,FALSE)</f>
        <v>14214.038461538461</v>
      </c>
      <c r="AE194" s="83">
        <f>VLOOKUP($F194,Calculations!$B$6:$AE$314,10,FALSE)</f>
        <v>26397.5</v>
      </c>
      <c r="AH194" s="4"/>
    </row>
    <row r="195" spans="1:34" x14ac:dyDescent="0.25">
      <c r="A195" s="79" t="s">
        <v>76</v>
      </c>
      <c r="B195" s="79" t="s">
        <v>354</v>
      </c>
      <c r="C195" s="76"/>
      <c r="D195" s="76"/>
      <c r="E195" s="76"/>
      <c r="F195" s="77" t="s">
        <v>40</v>
      </c>
      <c r="G195" s="77" t="s">
        <v>41</v>
      </c>
      <c r="H195" s="77"/>
      <c r="I195" s="77"/>
      <c r="J195" s="81">
        <f>VLOOKUP($F195,Calculations!$B$6:$AE$314,5,FALSE)</f>
        <v>52060</v>
      </c>
      <c r="K195" s="82" t="s">
        <v>269</v>
      </c>
      <c r="L195" s="82">
        <f t="shared" si="32"/>
        <v>52060</v>
      </c>
      <c r="M195" s="81">
        <f>VLOOKUP($F195,Calculations!$B$6:$AE$314,24,FALSE)</f>
        <v>0</v>
      </c>
      <c r="N195" s="86"/>
      <c r="O195" s="78">
        <f t="shared" si="33"/>
        <v>52060</v>
      </c>
      <c r="P195" s="78"/>
      <c r="Q195" s="81"/>
      <c r="R195" s="81"/>
      <c r="S195" s="81"/>
      <c r="T195" s="81"/>
      <c r="U195" s="77"/>
      <c r="V195" s="81">
        <f>VLOOKUP($F195,Calculations!$B$6:$AE$314,8,FALSE)</f>
        <v>0</v>
      </c>
      <c r="W195" s="83">
        <f>VLOOKUP($F195,Calculations!$B$6:$AE$314,11,FALSE)</f>
        <v>0</v>
      </c>
      <c r="X195" s="83"/>
      <c r="Y195" s="83"/>
      <c r="Z195" s="83"/>
      <c r="AA195" s="83"/>
      <c r="AB195" s="84">
        <f>VLOOKUP($F195,Calculations!$B$6:$AE$314,29,FALSE)</f>
        <v>29677</v>
      </c>
      <c r="AC195" s="77"/>
      <c r="AD195" s="83">
        <f>VLOOKUP($F195,Calculations!$B$6:$AE$314,7,FALSE)</f>
        <v>40046.153846153844</v>
      </c>
      <c r="AE195" s="83">
        <f>VLOOKUP($F195,Calculations!$B$6:$AE$314,10,FALSE)</f>
        <v>52060</v>
      </c>
      <c r="AH195" s="4"/>
    </row>
    <row r="196" spans="1:34" x14ac:dyDescent="0.25">
      <c r="A196" s="79" t="s">
        <v>178</v>
      </c>
      <c r="B196" s="79" t="s">
        <v>354</v>
      </c>
      <c r="C196" s="76"/>
      <c r="D196" s="76"/>
      <c r="E196" s="76"/>
      <c r="F196" s="77" t="s">
        <v>234</v>
      </c>
      <c r="G196" s="77"/>
      <c r="H196" s="77"/>
      <c r="I196" s="77"/>
      <c r="J196" s="81">
        <f>VLOOKUP($F196,Calculations!$B$6:$AE$314,5,FALSE)</f>
        <v>51552</v>
      </c>
      <c r="K196" s="82" t="s">
        <v>269</v>
      </c>
      <c r="L196" s="82">
        <f t="shared" si="32"/>
        <v>51552</v>
      </c>
      <c r="M196" s="81">
        <f>VLOOKUP($F196,Calculations!$B$6:$AE$314,24,FALSE)</f>
        <v>7500</v>
      </c>
      <c r="N196" s="86"/>
      <c r="O196" s="78">
        <f t="shared" si="33"/>
        <v>59052</v>
      </c>
      <c r="P196" s="78"/>
      <c r="Q196" s="81"/>
      <c r="R196" s="81"/>
      <c r="S196" s="81"/>
      <c r="T196" s="81"/>
      <c r="U196" s="77"/>
      <c r="V196" s="81">
        <f>VLOOKUP($F196,Calculations!$B$6:$AE$314,8,FALSE)</f>
        <v>0</v>
      </c>
      <c r="W196" s="83">
        <f>VLOOKUP($F196,Calculations!$B$6:$AE$314,11,FALSE)</f>
        <v>0</v>
      </c>
      <c r="X196" s="83"/>
      <c r="Y196" s="83"/>
      <c r="Z196" s="83"/>
      <c r="AA196" s="83"/>
      <c r="AB196" s="84">
        <f>VLOOKUP($F196,Calculations!$B$6:$AE$314,29,FALSE)</f>
        <v>35023</v>
      </c>
      <c r="AC196" s="77"/>
      <c r="AD196" s="83">
        <f>VLOOKUP($F196,Calculations!$B$6:$AE$314,7,FALSE)</f>
        <v>11896.615384615385</v>
      </c>
      <c r="AE196" s="83">
        <f>VLOOKUP($F196,Calculations!$B$6:$AE$314,10,FALSE)</f>
        <v>23793.23076923077</v>
      </c>
      <c r="AH196" s="4"/>
    </row>
    <row r="197" spans="1:34" x14ac:dyDescent="0.25">
      <c r="A197" s="79" t="s">
        <v>76</v>
      </c>
      <c r="B197" s="79" t="s">
        <v>354</v>
      </c>
      <c r="C197" s="76"/>
      <c r="D197" s="76"/>
      <c r="E197" s="76"/>
      <c r="F197" s="77" t="s">
        <v>61</v>
      </c>
      <c r="G197" s="77" t="s">
        <v>62</v>
      </c>
      <c r="H197" s="77"/>
      <c r="I197" s="77"/>
      <c r="J197" s="81">
        <f>VLOOKUP($F197,Calculations!$B$6:$AE$314,5,FALSE)</f>
        <v>51400</v>
      </c>
      <c r="K197" s="82" t="s">
        <v>269</v>
      </c>
      <c r="L197" s="82">
        <f t="shared" si="32"/>
        <v>51400</v>
      </c>
      <c r="M197" s="81">
        <f>VLOOKUP($F197,Calculations!$B$6:$AE$314,24,FALSE)</f>
        <v>0</v>
      </c>
      <c r="N197" s="86"/>
      <c r="O197" s="78">
        <f t="shared" si="33"/>
        <v>51400</v>
      </c>
      <c r="P197" s="78"/>
      <c r="Q197" s="81"/>
      <c r="R197" s="81"/>
      <c r="S197" s="81"/>
      <c r="T197" s="81"/>
      <c r="U197" s="77"/>
      <c r="V197" s="81">
        <f>VLOOKUP($F197,Calculations!$B$6:$AE$314,8,FALSE)</f>
        <v>0</v>
      </c>
      <c r="W197" s="83">
        <f>VLOOKUP($F197,Calculations!$B$6:$AE$314,11,FALSE)</f>
        <v>0</v>
      </c>
      <c r="X197" s="83"/>
      <c r="Y197" s="83"/>
      <c r="Z197" s="83"/>
      <c r="AA197" s="83"/>
      <c r="AB197" s="84">
        <f>VLOOKUP($F197,Calculations!$B$6:$AE$314,29,FALSE)</f>
        <v>31888</v>
      </c>
      <c r="AC197" s="77"/>
      <c r="AD197" s="83">
        <f>VLOOKUP($F197,Calculations!$B$6:$AE$314,7,FALSE)</f>
        <v>27676.923076923078</v>
      </c>
      <c r="AE197" s="83">
        <f>VLOOKUP($F197,Calculations!$B$6:$AE$314,10,FALSE)</f>
        <v>39538.461538461539</v>
      </c>
      <c r="AH197" s="4"/>
    </row>
    <row r="198" spans="1:34" x14ac:dyDescent="0.25">
      <c r="A198" s="79" t="s">
        <v>76</v>
      </c>
      <c r="B198" s="79" t="s">
        <v>354</v>
      </c>
      <c r="C198" s="76"/>
      <c r="D198" s="76"/>
      <c r="E198" s="76"/>
      <c r="F198" s="77" t="s">
        <v>34</v>
      </c>
      <c r="G198" s="77" t="s">
        <v>35</v>
      </c>
      <c r="H198" s="77"/>
      <c r="I198" s="77"/>
      <c r="J198" s="81">
        <f>VLOOKUP($F198,Calculations!$B$6:$AE$314,5,FALSE)</f>
        <v>49760</v>
      </c>
      <c r="K198" s="82" t="s">
        <v>269</v>
      </c>
      <c r="L198" s="82">
        <f t="shared" si="32"/>
        <v>49760</v>
      </c>
      <c r="M198" s="81">
        <f>VLOOKUP($F198,Calculations!$B$6:$AE$314,24,FALSE)</f>
        <v>0</v>
      </c>
      <c r="N198" s="86"/>
      <c r="O198" s="78">
        <f t="shared" si="33"/>
        <v>49760</v>
      </c>
      <c r="P198" s="78"/>
      <c r="Q198" s="81"/>
      <c r="R198" s="81"/>
      <c r="S198" s="81"/>
      <c r="T198" s="81"/>
      <c r="U198" s="77"/>
      <c r="V198" s="81">
        <f>VLOOKUP($F198,Calculations!$B$6:$AE$314,8,FALSE)</f>
        <v>0</v>
      </c>
      <c r="W198" s="83">
        <f>VLOOKUP($F198,Calculations!$B$6:$AE$314,11,FALSE)</f>
        <v>0</v>
      </c>
      <c r="X198" s="83"/>
      <c r="Y198" s="83"/>
      <c r="Z198" s="83"/>
      <c r="AA198" s="83"/>
      <c r="AB198" s="84">
        <f>VLOOKUP($F198,Calculations!$B$6:$AE$314,29,FALSE)</f>
        <v>31229</v>
      </c>
      <c r="AC198" s="77"/>
      <c r="AD198" s="83">
        <f>VLOOKUP($F198,Calculations!$B$6:$AE$314,7,FALSE)</f>
        <v>15310.76923076923</v>
      </c>
      <c r="AE198" s="83">
        <f>VLOOKUP($F198,Calculations!$B$6:$AE$314,10,FALSE)</f>
        <v>40190.769230769234</v>
      </c>
      <c r="AH198" s="4"/>
    </row>
    <row r="199" spans="1:34" x14ac:dyDescent="0.25">
      <c r="A199" s="79" t="s">
        <v>178</v>
      </c>
      <c r="B199" s="79" t="s">
        <v>354</v>
      </c>
      <c r="C199" s="76"/>
      <c r="D199" s="76"/>
      <c r="E199" s="76"/>
      <c r="F199" s="77" t="s">
        <v>243</v>
      </c>
      <c r="G199" s="77"/>
      <c r="H199" s="77"/>
      <c r="I199" s="77"/>
      <c r="J199" s="81">
        <f>VLOOKUP($F199,Calculations!$B$6:$AE$314,5,FALSE)</f>
        <v>46885</v>
      </c>
      <c r="K199" s="82" t="s">
        <v>269</v>
      </c>
      <c r="L199" s="82">
        <f t="shared" si="32"/>
        <v>46885</v>
      </c>
      <c r="M199" s="81">
        <f>VLOOKUP($F199,Calculations!$B$6:$AE$314,24,FALSE)</f>
        <v>0</v>
      </c>
      <c r="N199" s="86"/>
      <c r="O199" s="78">
        <f t="shared" si="33"/>
        <v>46885</v>
      </c>
      <c r="P199" s="78"/>
      <c r="Q199" s="81"/>
      <c r="R199" s="81"/>
      <c r="S199" s="81"/>
      <c r="T199" s="81"/>
      <c r="U199" s="77"/>
      <c r="V199" s="81">
        <f>VLOOKUP($F199,Calculations!$B$6:$AE$314,8,FALSE)</f>
        <v>0</v>
      </c>
      <c r="W199" s="83">
        <f>VLOOKUP($F199,Calculations!$B$6:$AE$314,11,FALSE)</f>
        <v>0</v>
      </c>
      <c r="X199" s="83"/>
      <c r="Y199" s="83"/>
      <c r="Z199" s="83"/>
      <c r="AA199" s="83"/>
      <c r="AB199" s="84">
        <f>VLOOKUP($F199,Calculations!$B$6:$AE$314,29,FALSE)</f>
        <v>36647</v>
      </c>
      <c r="AC199" s="77"/>
      <c r="AD199" s="83">
        <f>VLOOKUP($F199,Calculations!$B$6:$AE$314,7,FALSE)</f>
        <v>1803.2692307692307</v>
      </c>
      <c r="AE199" s="83">
        <f>VLOOKUP($F199,Calculations!$B$6:$AE$314,10,FALSE)</f>
        <v>12622.884615384615</v>
      </c>
      <c r="AH199" s="4"/>
    </row>
    <row r="200" spans="1:34" x14ac:dyDescent="0.25">
      <c r="A200" s="79" t="s">
        <v>328</v>
      </c>
      <c r="B200" s="79" t="s">
        <v>354</v>
      </c>
      <c r="C200" s="76"/>
      <c r="D200" s="76"/>
      <c r="E200" s="76"/>
      <c r="F200" s="77" t="s">
        <v>297</v>
      </c>
      <c r="G200" s="77" t="s">
        <v>39</v>
      </c>
      <c r="H200" s="77"/>
      <c r="I200" s="77"/>
      <c r="J200" s="81">
        <f>VLOOKUP($F200,Calculations!$B$6:$AE$314,5,FALSE)</f>
        <v>46500</v>
      </c>
      <c r="K200" s="82" t="s">
        <v>269</v>
      </c>
      <c r="L200" s="82">
        <f t="shared" si="32"/>
        <v>46500</v>
      </c>
      <c r="M200" s="81">
        <f>VLOOKUP($F200,Calculations!$B$6:$AE$314,24,FALSE)</f>
        <v>0</v>
      </c>
      <c r="N200" s="86"/>
      <c r="O200" s="78">
        <f t="shared" si="33"/>
        <v>46500</v>
      </c>
      <c r="P200" s="78"/>
      <c r="Q200" s="81"/>
      <c r="R200" s="81"/>
      <c r="S200" s="81"/>
      <c r="T200" s="81"/>
      <c r="U200" s="77"/>
      <c r="V200" s="81">
        <f>VLOOKUP($F200,Calculations!$B$6:$AE$314,8,FALSE)</f>
        <v>0</v>
      </c>
      <c r="W200" s="83">
        <f>VLOOKUP($F200,Calculations!$B$6:$AE$314,11,FALSE)</f>
        <v>0</v>
      </c>
      <c r="X200" s="83"/>
      <c r="Y200" s="83"/>
      <c r="Z200" s="83"/>
      <c r="AA200" s="83"/>
      <c r="AB200" s="84">
        <f>VLOOKUP($F200,Calculations!$B$6:$AE$314,29,FALSE)</f>
        <v>33605</v>
      </c>
      <c r="AC200" s="77"/>
      <c r="AD200" s="83">
        <f>VLOOKUP($F200,Calculations!$B$6:$AE$314,7,FALSE)</f>
        <v>8942.3076923076933</v>
      </c>
      <c r="AE200" s="83">
        <f>VLOOKUP($F200,Calculations!$B$6:$AE$314,10,FALSE)</f>
        <v>26826.923076923078</v>
      </c>
      <c r="AH200" s="4"/>
    </row>
    <row r="201" spans="1:34" x14ac:dyDescent="0.25">
      <c r="A201" s="79" t="s">
        <v>76</v>
      </c>
      <c r="B201" s="79" t="s">
        <v>354</v>
      </c>
      <c r="C201" s="76"/>
      <c r="D201" s="76"/>
      <c r="E201" s="76"/>
      <c r="F201" s="77" t="s">
        <v>66</v>
      </c>
      <c r="G201" s="77" t="s">
        <v>67</v>
      </c>
      <c r="H201" s="77"/>
      <c r="I201" s="77"/>
      <c r="J201" s="81">
        <f>VLOOKUP($F201,Calculations!$B$6:$AE$314,5,FALSE)</f>
        <v>45000</v>
      </c>
      <c r="K201" s="82" t="s">
        <v>269</v>
      </c>
      <c r="L201" s="82">
        <f t="shared" si="32"/>
        <v>45000</v>
      </c>
      <c r="M201" s="81">
        <f>VLOOKUP($F201,Calculations!$B$6:$AE$314,24,FALSE)</f>
        <v>0</v>
      </c>
      <c r="N201" s="86"/>
      <c r="O201" s="78">
        <f t="shared" si="33"/>
        <v>45000</v>
      </c>
      <c r="P201" s="78"/>
      <c r="Q201" s="81"/>
      <c r="R201" s="81"/>
      <c r="S201" s="81"/>
      <c r="T201" s="81"/>
      <c r="U201" s="77"/>
      <c r="V201" s="81">
        <f>VLOOKUP($F201,Calculations!$B$6:$AE$314,8,FALSE)</f>
        <v>0</v>
      </c>
      <c r="W201" s="83">
        <f>VLOOKUP($F201,Calculations!$B$6:$AE$314,11,FALSE)</f>
        <v>0</v>
      </c>
      <c r="X201" s="83"/>
      <c r="Y201" s="83"/>
      <c r="Z201" s="83"/>
      <c r="AA201" s="83"/>
      <c r="AB201" s="84">
        <f>VLOOKUP($F201,Calculations!$B$6:$AE$314,29,FALSE)</f>
        <v>35579</v>
      </c>
      <c r="AC201" s="77"/>
      <c r="AD201" s="83">
        <f>VLOOKUP($F201,Calculations!$B$6:$AE$314,7,FALSE)</f>
        <v>4326.9230769230771</v>
      </c>
      <c r="AE201" s="83">
        <f>VLOOKUP($F201,Calculations!$B$6:$AE$314,10,FALSE)</f>
        <v>17307.692307692309</v>
      </c>
      <c r="AH201" s="4"/>
    </row>
    <row r="202" spans="1:34" x14ac:dyDescent="0.25">
      <c r="A202" s="79" t="s">
        <v>76</v>
      </c>
      <c r="B202" s="79" t="s">
        <v>354</v>
      </c>
      <c r="C202" s="76"/>
      <c r="D202" s="76"/>
      <c r="E202" s="76"/>
      <c r="F202" s="77" t="s">
        <v>58</v>
      </c>
      <c r="G202" s="77" t="s">
        <v>35</v>
      </c>
      <c r="H202" s="77"/>
      <c r="I202" s="77"/>
      <c r="J202" s="81">
        <f>VLOOKUP($F202,Calculations!$B$6:$AE$314,5,FALSE)</f>
        <v>45000</v>
      </c>
      <c r="K202" s="82" t="s">
        <v>269</v>
      </c>
      <c r="L202" s="82">
        <f t="shared" si="32"/>
        <v>45000</v>
      </c>
      <c r="M202" s="81">
        <f>VLOOKUP($F202,Calculations!$B$6:$AE$314,24,FALSE)</f>
        <v>0</v>
      </c>
      <c r="N202" s="86"/>
      <c r="O202" s="78">
        <f t="shared" si="33"/>
        <v>45000</v>
      </c>
      <c r="P202" s="78"/>
      <c r="Q202" s="81"/>
      <c r="R202" s="81"/>
      <c r="S202" s="81"/>
      <c r="T202" s="81"/>
      <c r="U202" s="77"/>
      <c r="V202" s="81">
        <f>VLOOKUP($F202,Calculations!$B$6:$AE$314,8,FALSE)</f>
        <v>0</v>
      </c>
      <c r="W202" s="83">
        <f>VLOOKUP($F202,Calculations!$B$6:$AE$314,11,FALSE)</f>
        <v>0</v>
      </c>
      <c r="X202" s="83"/>
      <c r="Y202" s="83"/>
      <c r="Z202" s="83"/>
      <c r="AA202" s="83"/>
      <c r="AB202" s="84">
        <f>VLOOKUP($F202,Calculations!$B$6:$AE$314,29,FALSE)</f>
        <v>34249</v>
      </c>
      <c r="AC202" s="77"/>
      <c r="AD202" s="83">
        <f>VLOOKUP($F202,Calculations!$B$6:$AE$314,7,FALSE)</f>
        <v>6923.0769230769229</v>
      </c>
      <c r="AE202" s="83">
        <f>VLOOKUP($F202,Calculations!$B$6:$AE$314,10,FALSE)</f>
        <v>22500</v>
      </c>
      <c r="AH202" s="4"/>
    </row>
    <row r="203" spans="1:34" x14ac:dyDescent="0.25">
      <c r="A203" s="79" t="s">
        <v>178</v>
      </c>
      <c r="B203" s="79" t="s">
        <v>354</v>
      </c>
      <c r="C203" s="76"/>
      <c r="D203" s="76"/>
      <c r="E203" s="76"/>
      <c r="F203" s="77" t="s">
        <v>235</v>
      </c>
      <c r="G203" s="77"/>
      <c r="H203" s="77"/>
      <c r="I203" s="77"/>
      <c r="J203" s="81">
        <f>VLOOKUP($F203,Calculations!$B$6:$AE$314,5,FALSE)</f>
        <v>44828</v>
      </c>
      <c r="K203" s="82" t="s">
        <v>269</v>
      </c>
      <c r="L203" s="82">
        <f t="shared" si="32"/>
        <v>44828</v>
      </c>
      <c r="M203" s="81">
        <f>VLOOKUP($F203,Calculations!$B$6:$AE$314,24,FALSE)</f>
        <v>0</v>
      </c>
      <c r="N203" s="86"/>
      <c r="O203" s="78">
        <f t="shared" si="33"/>
        <v>44828</v>
      </c>
      <c r="P203" s="78"/>
      <c r="Q203" s="81"/>
      <c r="R203" s="81"/>
      <c r="S203" s="81"/>
      <c r="T203" s="81"/>
      <c r="U203" s="77"/>
      <c r="V203" s="81">
        <f>VLOOKUP($F203,Calculations!$B$6:$AE$314,8,FALSE)</f>
        <v>0</v>
      </c>
      <c r="W203" s="83">
        <f>VLOOKUP($F203,Calculations!$B$6:$AE$314,11,FALSE)</f>
        <v>0</v>
      </c>
      <c r="X203" s="83"/>
      <c r="Y203" s="83"/>
      <c r="Z203" s="83"/>
      <c r="AA203" s="83"/>
      <c r="AB203" s="84">
        <f>VLOOKUP($F203,Calculations!$B$6:$AE$314,29,FALSE)</f>
        <v>35093</v>
      </c>
      <c r="AC203" s="77"/>
      <c r="AD203" s="83">
        <f>VLOOKUP($F203,Calculations!$B$6:$AE$314,7,FALSE)</f>
        <v>5172.461538461539</v>
      </c>
      <c r="AE203" s="83">
        <f>VLOOKUP($F203,Calculations!$B$6:$AE$314,10,FALSE)</f>
        <v>18965.692307692309</v>
      </c>
      <c r="AH203" s="4"/>
    </row>
    <row r="204" spans="1:34" x14ac:dyDescent="0.25">
      <c r="A204" s="79" t="s">
        <v>178</v>
      </c>
      <c r="B204" s="79" t="s">
        <v>354</v>
      </c>
      <c r="C204" s="76"/>
      <c r="D204" s="76"/>
      <c r="E204" s="76"/>
      <c r="F204" s="77" t="s">
        <v>245</v>
      </c>
      <c r="G204" s="77"/>
      <c r="H204" s="77"/>
      <c r="I204" s="77"/>
      <c r="J204" s="81">
        <f>VLOOKUP($F204,Calculations!$B$6:$AE$314,5,FALSE)</f>
        <v>42868</v>
      </c>
      <c r="K204" s="82" t="s">
        <v>269</v>
      </c>
      <c r="L204" s="82">
        <f t="shared" si="32"/>
        <v>42868</v>
      </c>
      <c r="M204" s="81">
        <f>VLOOKUP($F204,Calculations!$B$6:$AE$314,24,FALSE)</f>
        <v>0</v>
      </c>
      <c r="N204" s="86"/>
      <c r="O204" s="78">
        <f t="shared" si="33"/>
        <v>42868</v>
      </c>
      <c r="P204" s="78"/>
      <c r="Q204" s="81"/>
      <c r="R204" s="81"/>
      <c r="S204" s="81"/>
      <c r="T204" s="81"/>
      <c r="U204" s="77"/>
      <c r="V204" s="81">
        <f>VLOOKUP($F204,Calculations!$B$6:$AE$314,8,FALSE)</f>
        <v>0</v>
      </c>
      <c r="W204" s="83">
        <f>VLOOKUP($F204,Calculations!$B$6:$AE$314,11,FALSE)</f>
        <v>0</v>
      </c>
      <c r="X204" s="83"/>
      <c r="Y204" s="83"/>
      <c r="Z204" s="83"/>
      <c r="AA204" s="83"/>
      <c r="AB204" s="84">
        <f>VLOOKUP($F204,Calculations!$B$6:$AE$314,29,FALSE)</f>
        <v>36130</v>
      </c>
      <c r="AC204" s="77"/>
      <c r="AD204" s="83">
        <f>VLOOKUP($F204,Calculations!$B$6:$AE$314,7,FALSE)</f>
        <v>2473.1538461538462</v>
      </c>
      <c r="AE204" s="83">
        <f>VLOOKUP($F204,Calculations!$B$6:$AE$314,10,FALSE)</f>
        <v>13190.153846153848</v>
      </c>
      <c r="AH204" s="4"/>
    </row>
    <row r="205" spans="1:34" x14ac:dyDescent="0.25">
      <c r="A205" s="79" t="s">
        <v>76</v>
      </c>
      <c r="B205" s="79" t="s">
        <v>354</v>
      </c>
      <c r="C205" s="76"/>
      <c r="D205" s="76"/>
      <c r="E205" s="76"/>
      <c r="F205" s="77" t="s">
        <v>20</v>
      </c>
      <c r="G205" s="77" t="s">
        <v>21</v>
      </c>
      <c r="H205" s="77"/>
      <c r="I205" s="77"/>
      <c r="J205" s="81">
        <f>VLOOKUP($F205,Calculations!$B$6:$AE$314,5,FALSE)</f>
        <v>41500</v>
      </c>
      <c r="K205" s="82" t="s">
        <v>269</v>
      </c>
      <c r="L205" s="82">
        <f t="shared" si="32"/>
        <v>41500</v>
      </c>
      <c r="M205" s="81">
        <f>VLOOKUP($F205,Calculations!$B$6:$AE$314,24,FALSE)</f>
        <v>0</v>
      </c>
      <c r="N205" s="86"/>
      <c r="O205" s="78">
        <f t="shared" si="33"/>
        <v>41500</v>
      </c>
      <c r="P205" s="78"/>
      <c r="Q205" s="81"/>
      <c r="R205" s="81"/>
      <c r="S205" s="81"/>
      <c r="T205" s="81"/>
      <c r="U205" s="77"/>
      <c r="V205" s="81">
        <f>VLOOKUP($F205,Calculations!$B$6:$AE$314,8,FALSE)</f>
        <v>0</v>
      </c>
      <c r="W205" s="83">
        <f>VLOOKUP($F205,Calculations!$B$6:$AE$314,11,FALSE)</f>
        <v>0</v>
      </c>
      <c r="X205" s="83"/>
      <c r="Y205" s="83"/>
      <c r="Z205" s="83"/>
      <c r="AA205" s="83"/>
      <c r="AB205" s="84">
        <f>VLOOKUP($F205,Calculations!$B$6:$AE$314,29,FALSE)</f>
        <v>35205</v>
      </c>
      <c r="AC205" s="77"/>
      <c r="AD205" s="83">
        <f>VLOOKUP($F205,Calculations!$B$6:$AE$314,7,FALSE)</f>
        <v>4788.461538461539</v>
      </c>
      <c r="AE205" s="83">
        <f>VLOOKUP($F205,Calculations!$B$6:$AE$314,10,FALSE)</f>
        <v>17557.692307692309</v>
      </c>
      <c r="AH205" s="4"/>
    </row>
    <row r="206" spans="1:34" x14ac:dyDescent="0.25">
      <c r="A206" s="79" t="s">
        <v>178</v>
      </c>
      <c r="B206" s="79" t="s">
        <v>354</v>
      </c>
      <c r="C206" s="76"/>
      <c r="D206" s="76"/>
      <c r="E206" s="76"/>
      <c r="F206" s="77" t="s">
        <v>237</v>
      </c>
      <c r="G206" s="77"/>
      <c r="H206" s="77"/>
      <c r="I206" s="77"/>
      <c r="J206" s="81">
        <f>VLOOKUP($F206,Calculations!$B$6:$AE$314,5,FALSE)</f>
        <v>41401</v>
      </c>
      <c r="K206" s="82" t="s">
        <v>269</v>
      </c>
      <c r="L206" s="82">
        <f t="shared" si="32"/>
        <v>41401</v>
      </c>
      <c r="M206" s="81">
        <f>VLOOKUP($F206,Calculations!$B$6:$AE$314,24,FALSE)</f>
        <v>0</v>
      </c>
      <c r="N206" s="86"/>
      <c r="O206" s="78">
        <f t="shared" si="33"/>
        <v>41401</v>
      </c>
      <c r="P206" s="78"/>
      <c r="Q206" s="81"/>
      <c r="R206" s="81"/>
      <c r="S206" s="81"/>
      <c r="T206" s="81"/>
      <c r="U206" s="77"/>
      <c r="V206" s="81">
        <f>VLOOKUP($F206,Calculations!$B$6:$AE$314,8,FALSE)</f>
        <v>0</v>
      </c>
      <c r="W206" s="83">
        <f>VLOOKUP($F206,Calculations!$B$6:$AE$314,11,FALSE)</f>
        <v>0</v>
      </c>
      <c r="X206" s="83"/>
      <c r="Y206" s="83"/>
      <c r="Z206" s="83"/>
      <c r="AA206" s="83"/>
      <c r="AB206" s="84">
        <f>VLOOKUP($F206,Calculations!$B$6:$AE$314,29,FALSE)</f>
        <v>36570</v>
      </c>
      <c r="AC206" s="77"/>
      <c r="AD206" s="83">
        <f>VLOOKUP($F206,Calculations!$B$6:$AE$314,7,FALSE)</f>
        <v>1592.3461538461538</v>
      </c>
      <c r="AE206" s="83">
        <f>VLOOKUP($F206,Calculations!$B$6:$AE$314,10,FALSE)</f>
        <v>11146.423076923078</v>
      </c>
      <c r="AH206" s="4"/>
    </row>
    <row r="207" spans="1:34" x14ac:dyDescent="0.25">
      <c r="A207" s="79" t="s">
        <v>178</v>
      </c>
      <c r="B207" s="79" t="s">
        <v>354</v>
      </c>
      <c r="C207" s="76"/>
      <c r="D207" s="76"/>
      <c r="E207" s="76"/>
      <c r="F207" s="77" t="s">
        <v>229</v>
      </c>
      <c r="G207" s="77"/>
      <c r="H207" s="77"/>
      <c r="I207" s="77"/>
      <c r="J207" s="81">
        <f>VLOOKUP($F207,Calculations!$B$6:$AE$314,5,FALSE)</f>
        <v>41401</v>
      </c>
      <c r="K207" s="82" t="s">
        <v>269</v>
      </c>
      <c r="L207" s="82">
        <f t="shared" si="32"/>
        <v>41401</v>
      </c>
      <c r="M207" s="81">
        <f>VLOOKUP($F207,Calculations!$B$6:$AE$314,24,FALSE)</f>
        <v>0</v>
      </c>
      <c r="N207" s="86"/>
      <c r="O207" s="78">
        <f t="shared" si="33"/>
        <v>41401</v>
      </c>
      <c r="P207" s="78"/>
      <c r="Q207" s="81"/>
      <c r="R207" s="81"/>
      <c r="S207" s="81"/>
      <c r="T207" s="81"/>
      <c r="U207" s="77"/>
      <c r="V207" s="81">
        <f>VLOOKUP($F207,Calculations!$B$6:$AE$314,8,FALSE)</f>
        <v>0</v>
      </c>
      <c r="W207" s="83">
        <f>VLOOKUP($F207,Calculations!$B$6:$AE$314,11,FALSE)</f>
        <v>0</v>
      </c>
      <c r="X207" s="83"/>
      <c r="Y207" s="83"/>
      <c r="Z207" s="83"/>
      <c r="AA207" s="83"/>
      <c r="AB207" s="84">
        <f>VLOOKUP($F207,Calculations!$B$6:$AE$314,29,FALSE)</f>
        <v>36648</v>
      </c>
      <c r="AC207" s="77"/>
      <c r="AD207" s="83">
        <f>VLOOKUP($F207,Calculations!$B$6:$AE$314,7,FALSE)</f>
        <v>1592.3461538461538</v>
      </c>
      <c r="AE207" s="83">
        <f>VLOOKUP($F207,Calculations!$B$6:$AE$314,10,FALSE)</f>
        <v>11146.423076923078</v>
      </c>
      <c r="AH207" s="4"/>
    </row>
    <row r="208" spans="1:34" x14ac:dyDescent="0.25">
      <c r="A208" s="79" t="s">
        <v>76</v>
      </c>
      <c r="B208" s="79" t="s">
        <v>354</v>
      </c>
      <c r="C208" s="76"/>
      <c r="D208" s="76"/>
      <c r="E208" s="76"/>
      <c r="F208" s="77" t="s">
        <v>30</v>
      </c>
      <c r="G208" s="77" t="s">
        <v>31</v>
      </c>
      <c r="H208" s="77"/>
      <c r="I208" s="77"/>
      <c r="J208" s="81">
        <f>VLOOKUP($F208,Calculations!$B$6:$AE$314,5,FALSE)</f>
        <v>40000</v>
      </c>
      <c r="K208" s="82" t="s">
        <v>269</v>
      </c>
      <c r="L208" s="82">
        <f t="shared" ref="L208:L236" si="34">J208</f>
        <v>40000</v>
      </c>
      <c r="M208" s="81">
        <f>VLOOKUP($F208,Calculations!$B$6:$AE$314,24,FALSE)</f>
        <v>0</v>
      </c>
      <c r="N208" s="86"/>
      <c r="O208" s="78">
        <f t="shared" ref="O208:O236" si="35">+N208+M208+J208</f>
        <v>40000</v>
      </c>
      <c r="P208" s="78"/>
      <c r="Q208" s="81"/>
      <c r="R208" s="81"/>
      <c r="S208" s="81"/>
      <c r="T208" s="81"/>
      <c r="U208" s="77"/>
      <c r="V208" s="81">
        <f>VLOOKUP($F208,Calculations!$B$6:$AE$314,8,FALSE)</f>
        <v>0</v>
      </c>
      <c r="W208" s="83">
        <f>VLOOKUP($F208,Calculations!$B$6:$AE$314,11,FALSE)</f>
        <v>0</v>
      </c>
      <c r="X208" s="83"/>
      <c r="Y208" s="83"/>
      <c r="Z208" s="83"/>
      <c r="AA208" s="83"/>
      <c r="AB208" s="84">
        <f>VLOOKUP($F208,Calculations!$B$6:$AE$314,29,FALSE)</f>
        <v>32524</v>
      </c>
      <c r="AC208" s="77"/>
      <c r="AD208" s="83">
        <f>VLOOKUP($F208,Calculations!$B$6:$AE$314,7,FALSE)</f>
        <v>10000</v>
      </c>
      <c r="AE208" s="83">
        <f>VLOOKUP($F208,Calculations!$B$6:$AE$314,10,FALSE)</f>
        <v>26153.846153846156</v>
      </c>
      <c r="AH208" s="4"/>
    </row>
    <row r="209" spans="1:34" x14ac:dyDescent="0.25">
      <c r="A209" s="79" t="s">
        <v>295</v>
      </c>
      <c r="B209" s="79" t="s">
        <v>127</v>
      </c>
      <c r="C209" s="76"/>
      <c r="D209" s="76"/>
      <c r="E209" s="76"/>
      <c r="F209" s="77" t="s">
        <v>150</v>
      </c>
      <c r="G209" s="77" t="s">
        <v>151</v>
      </c>
      <c r="H209" s="77"/>
      <c r="I209" s="77"/>
      <c r="J209" s="81">
        <f>VLOOKUP($F209,Calculations!$B$6:$AE$314,5,FALSE)</f>
        <v>39917</v>
      </c>
      <c r="K209" s="82" t="s">
        <v>269</v>
      </c>
      <c r="L209" s="82">
        <f t="shared" si="34"/>
        <v>39917</v>
      </c>
      <c r="M209" s="81">
        <f>VLOOKUP($F209,Calculations!$B$6:$AE$314,24,FALSE)</f>
        <v>0</v>
      </c>
      <c r="N209" s="86"/>
      <c r="O209" s="78">
        <f t="shared" si="35"/>
        <v>39917</v>
      </c>
      <c r="P209" s="78"/>
      <c r="Q209" s="81"/>
      <c r="R209" s="81"/>
      <c r="S209" s="81"/>
      <c r="T209" s="81"/>
      <c r="U209" s="77"/>
      <c r="V209" s="81">
        <f>VLOOKUP($F209,Calculations!$B$6:$AE$314,8,FALSE)</f>
        <v>0</v>
      </c>
      <c r="W209" s="83">
        <f>VLOOKUP($F209,Calculations!$B$6:$AE$314,11,FALSE)</f>
        <v>0</v>
      </c>
      <c r="X209" s="83"/>
      <c r="Y209" s="83"/>
      <c r="Z209" s="83"/>
      <c r="AA209" s="83"/>
      <c r="AB209" s="84">
        <f>VLOOKUP($F209,Calculations!$B$6:$AE$314,29,FALSE)</f>
        <v>34745</v>
      </c>
      <c r="AC209" s="77"/>
      <c r="AD209" s="83">
        <f>VLOOKUP($F209,Calculations!$B$6:$AE$314,7,FALSE)</f>
        <v>5373.4423076923076</v>
      </c>
      <c r="AE209" s="83">
        <f>VLOOKUP($F209,Calculations!$B$6:$AE$314,10,FALSE)</f>
        <v>16887.961538461539</v>
      </c>
      <c r="AH209" s="4"/>
    </row>
    <row r="210" spans="1:34" x14ac:dyDescent="0.25">
      <c r="A210" s="79" t="s">
        <v>201</v>
      </c>
      <c r="B210" s="79" t="s">
        <v>354</v>
      </c>
      <c r="C210" s="76"/>
      <c r="D210" s="76"/>
      <c r="E210" s="76"/>
      <c r="F210" s="77" t="s">
        <v>200</v>
      </c>
      <c r="G210" s="77"/>
      <c r="H210" s="77"/>
      <c r="I210" s="77"/>
      <c r="J210" s="81">
        <f>VLOOKUP($F210,Calculations!$B$6:$AE$314,5,FALSE)</f>
        <v>38462</v>
      </c>
      <c r="K210" s="82" t="s">
        <v>269</v>
      </c>
      <c r="L210" s="82">
        <f t="shared" si="34"/>
        <v>38462</v>
      </c>
      <c r="M210" s="81">
        <f>VLOOKUP($F210,Calculations!$B$6:$AE$314,24,FALSE)</f>
        <v>0</v>
      </c>
      <c r="N210" s="86"/>
      <c r="O210" s="78">
        <f t="shared" si="35"/>
        <v>38462</v>
      </c>
      <c r="P210" s="78"/>
      <c r="Q210" s="81"/>
      <c r="R210" s="81"/>
      <c r="S210" s="81"/>
      <c r="T210" s="81"/>
      <c r="U210" s="77"/>
      <c r="V210" s="81">
        <f>VLOOKUP($F210,Calculations!$B$6:$AE$314,8,FALSE)</f>
        <v>0</v>
      </c>
      <c r="W210" s="83">
        <f>VLOOKUP($F210,Calculations!$B$6:$AE$314,11,FALSE)</f>
        <v>0</v>
      </c>
      <c r="X210" s="83"/>
      <c r="Y210" s="83"/>
      <c r="Z210" s="83"/>
      <c r="AA210" s="83"/>
      <c r="AB210" s="84">
        <f>VLOOKUP($F210,Calculations!$B$6:$AE$314,29,FALSE)</f>
        <v>36739</v>
      </c>
      <c r="AC210" s="77"/>
      <c r="AD210" s="83">
        <f>VLOOKUP($F210,Calculations!$B$6:$AE$314,7,FALSE)</f>
        <v>739.65384615384619</v>
      </c>
      <c r="AE210" s="83">
        <f>VLOOKUP($F210,Calculations!$B$6:$AE$314,10,FALSE)</f>
        <v>7396.5384615384619</v>
      </c>
      <c r="AH210" s="4"/>
    </row>
    <row r="211" spans="1:34" x14ac:dyDescent="0.25">
      <c r="A211" s="79" t="s">
        <v>201</v>
      </c>
      <c r="B211" s="79" t="s">
        <v>354</v>
      </c>
      <c r="C211" s="76"/>
      <c r="D211" s="76"/>
      <c r="E211" s="76"/>
      <c r="F211" s="77" t="s">
        <v>198</v>
      </c>
      <c r="G211" s="77"/>
      <c r="H211" s="77"/>
      <c r="I211" s="77"/>
      <c r="J211" s="81">
        <f>VLOOKUP($F211,Calculations!$B$6:$AE$314,5,FALSE)</f>
        <v>38209</v>
      </c>
      <c r="K211" s="82" t="s">
        <v>269</v>
      </c>
      <c r="L211" s="82">
        <f t="shared" si="34"/>
        <v>38209</v>
      </c>
      <c r="M211" s="81">
        <f>VLOOKUP($F211,Calculations!$B$6:$AE$314,24,FALSE)</f>
        <v>0</v>
      </c>
      <c r="N211" s="86"/>
      <c r="O211" s="78">
        <f t="shared" si="35"/>
        <v>38209</v>
      </c>
      <c r="P211" s="78"/>
      <c r="Q211" s="81"/>
      <c r="R211" s="81"/>
      <c r="S211" s="81"/>
      <c r="T211" s="81"/>
      <c r="U211" s="77"/>
      <c r="V211" s="81">
        <f>VLOOKUP($F211,Calculations!$B$6:$AE$314,8,FALSE)</f>
        <v>0</v>
      </c>
      <c r="W211" s="83">
        <f>VLOOKUP($F211,Calculations!$B$6:$AE$314,11,FALSE)</f>
        <v>0</v>
      </c>
      <c r="X211" s="83"/>
      <c r="Y211" s="83"/>
      <c r="Z211" s="83"/>
      <c r="AA211" s="83"/>
      <c r="AB211" s="84">
        <f>VLOOKUP($F211,Calculations!$B$6:$AE$314,29,FALSE)</f>
        <v>34759</v>
      </c>
      <c r="AC211" s="77"/>
      <c r="AD211" s="83">
        <f>VLOOKUP($F211,Calculations!$B$6:$AE$314,7,FALSE)</f>
        <v>5143.5192307692305</v>
      </c>
      <c r="AE211" s="83">
        <f>VLOOKUP($F211,Calculations!$B$6:$AE$314,10,FALSE)</f>
        <v>16165.346153846152</v>
      </c>
      <c r="AH211" s="4"/>
    </row>
    <row r="212" spans="1:34" x14ac:dyDescent="0.25">
      <c r="A212" s="79" t="s">
        <v>178</v>
      </c>
      <c r="B212" s="79" t="s">
        <v>354</v>
      </c>
      <c r="C212" s="76"/>
      <c r="D212" s="76"/>
      <c r="E212" s="76"/>
      <c r="F212" s="77" t="s">
        <v>238</v>
      </c>
      <c r="G212" s="77"/>
      <c r="H212" s="77"/>
      <c r="I212" s="77"/>
      <c r="J212" s="81">
        <f>VLOOKUP($F212,Calculations!$B$6:$AE$314,5,FALSE)</f>
        <v>37723</v>
      </c>
      <c r="K212" s="82" t="s">
        <v>269</v>
      </c>
      <c r="L212" s="82">
        <f t="shared" si="34"/>
        <v>37723</v>
      </c>
      <c r="M212" s="81">
        <f>VLOOKUP($F212,Calculations!$B$6:$AE$314,24,FALSE)</f>
        <v>0</v>
      </c>
      <c r="N212" s="86"/>
      <c r="O212" s="78">
        <f t="shared" si="35"/>
        <v>37723</v>
      </c>
      <c r="P212" s="78"/>
      <c r="Q212" s="81"/>
      <c r="R212" s="81"/>
      <c r="S212" s="81"/>
      <c r="T212" s="81"/>
      <c r="U212" s="77"/>
      <c r="V212" s="81">
        <f>VLOOKUP($F212,Calculations!$B$6:$AE$314,8,FALSE)</f>
        <v>0</v>
      </c>
      <c r="W212" s="83">
        <f>VLOOKUP($F212,Calculations!$B$6:$AE$314,11,FALSE)</f>
        <v>0</v>
      </c>
      <c r="X212" s="83"/>
      <c r="Y212" s="83"/>
      <c r="Z212" s="83"/>
      <c r="AA212" s="83"/>
      <c r="AB212" s="84">
        <f>VLOOKUP($F212,Calculations!$B$6:$AE$314,29,FALSE)</f>
        <v>35947</v>
      </c>
      <c r="AC212" s="77"/>
      <c r="AD212" s="83">
        <f>VLOOKUP($F212,Calculations!$B$6:$AE$314,7,FALSE)</f>
        <v>2901.7692307692309</v>
      </c>
      <c r="AE212" s="83">
        <f>VLOOKUP($F212,Calculations!$B$6:$AE$314,10,FALSE)</f>
        <v>11607.076923076924</v>
      </c>
      <c r="AH212" s="4"/>
    </row>
    <row r="213" spans="1:34" x14ac:dyDescent="0.25">
      <c r="A213" s="79" t="s">
        <v>181</v>
      </c>
      <c r="B213" s="79" t="s">
        <v>354</v>
      </c>
      <c r="C213" s="76"/>
      <c r="D213" s="76"/>
      <c r="E213" s="76"/>
      <c r="F213" s="77" t="s">
        <v>188</v>
      </c>
      <c r="G213" s="77"/>
      <c r="H213" s="77"/>
      <c r="I213" s="77"/>
      <c r="J213" s="81">
        <f>VLOOKUP($F213,Calculations!$B$6:$AE$314,5,FALSE)</f>
        <v>35767</v>
      </c>
      <c r="K213" s="82" t="s">
        <v>269</v>
      </c>
      <c r="L213" s="82">
        <f t="shared" si="34"/>
        <v>35767</v>
      </c>
      <c r="M213" s="81">
        <f>VLOOKUP($F213,Calculations!$B$6:$AE$314,24,FALSE)</f>
        <v>0</v>
      </c>
      <c r="N213" s="86"/>
      <c r="O213" s="78">
        <f t="shared" si="35"/>
        <v>35767</v>
      </c>
      <c r="P213" s="78"/>
      <c r="Q213" s="81"/>
      <c r="R213" s="81"/>
      <c r="S213" s="81"/>
      <c r="T213" s="81"/>
      <c r="U213" s="77"/>
      <c r="V213" s="81">
        <f>VLOOKUP($F213,Calculations!$B$6:$AE$314,8,FALSE)</f>
        <v>0</v>
      </c>
      <c r="W213" s="83">
        <f>VLOOKUP($F213,Calculations!$B$6:$AE$314,11,FALSE)</f>
        <v>0</v>
      </c>
      <c r="X213" s="83"/>
      <c r="Y213" s="83"/>
      <c r="Z213" s="83"/>
      <c r="AA213" s="83"/>
      <c r="AB213" s="84">
        <f>VLOOKUP($F213,Calculations!$B$6:$AE$314,29,FALSE)</f>
        <v>35744</v>
      </c>
      <c r="AC213" s="77"/>
      <c r="AD213" s="83">
        <f>VLOOKUP($F213,Calculations!$B$6:$AE$314,7,FALSE)</f>
        <v>2751.3076923076924</v>
      </c>
      <c r="AE213" s="83">
        <f>VLOOKUP($F213,Calculations!$B$6:$AE$314,10,FALSE)</f>
        <v>11005.23076923077</v>
      </c>
      <c r="AH213" s="4"/>
    </row>
    <row r="214" spans="1:34" x14ac:dyDescent="0.25">
      <c r="A214" s="79" t="s">
        <v>82</v>
      </c>
      <c r="B214" s="79" t="s">
        <v>83</v>
      </c>
      <c r="C214" s="76"/>
      <c r="D214" s="76"/>
      <c r="E214" s="76"/>
      <c r="F214" s="77" t="s">
        <v>78</v>
      </c>
      <c r="G214" s="77" t="s">
        <v>79</v>
      </c>
      <c r="H214" s="77"/>
      <c r="I214" s="77"/>
      <c r="J214" s="81">
        <f>VLOOKUP($F214,Calculations!$B$6:$AE$314,5,FALSE)</f>
        <v>35500</v>
      </c>
      <c r="K214" s="82" t="s">
        <v>269</v>
      </c>
      <c r="L214" s="82">
        <f t="shared" si="34"/>
        <v>35500</v>
      </c>
      <c r="M214" s="81">
        <f>VLOOKUP($F214,Calculations!$B$6:$AE$314,24,FALSE)</f>
        <v>0</v>
      </c>
      <c r="N214" s="86"/>
      <c r="O214" s="78">
        <f t="shared" si="35"/>
        <v>35500</v>
      </c>
      <c r="P214" s="78"/>
      <c r="Q214" s="81"/>
      <c r="R214" s="81"/>
      <c r="S214" s="81"/>
      <c r="T214" s="81"/>
      <c r="U214" s="77"/>
      <c r="V214" s="81">
        <f>VLOOKUP($F214,Calculations!$B$6:$AE$314,8,FALSE)</f>
        <v>0</v>
      </c>
      <c r="W214" s="83">
        <f>VLOOKUP($F214,Calculations!$B$6:$AE$314,11,FALSE)</f>
        <v>0</v>
      </c>
      <c r="X214" s="83"/>
      <c r="Y214" s="83"/>
      <c r="Z214" s="83"/>
      <c r="AA214" s="83"/>
      <c r="AB214" s="84">
        <f>VLOOKUP($F214,Calculations!$B$6:$AE$314,29,FALSE)</f>
        <v>35667</v>
      </c>
      <c r="AC214" s="77"/>
      <c r="AD214" s="83">
        <f>VLOOKUP($F214,Calculations!$B$6:$AE$314,7,FALSE)</f>
        <v>2730.7692307692309</v>
      </c>
      <c r="AE214" s="83">
        <f>VLOOKUP($F214,Calculations!$B$6:$AE$314,10,FALSE)</f>
        <v>10923.076923076924</v>
      </c>
      <c r="AH214" s="4"/>
    </row>
    <row r="215" spans="1:34" x14ac:dyDescent="0.25">
      <c r="A215" s="79" t="s">
        <v>201</v>
      </c>
      <c r="B215" s="79" t="s">
        <v>354</v>
      </c>
      <c r="C215" s="76"/>
      <c r="D215" s="76"/>
      <c r="E215" s="76"/>
      <c r="F215" s="77" t="s">
        <v>197</v>
      </c>
      <c r="G215" s="77"/>
      <c r="H215" s="77"/>
      <c r="I215" s="77"/>
      <c r="J215" s="81">
        <f>VLOOKUP($F215,Calculations!$B$6:$AE$314,5,FALSE)</f>
        <v>35067</v>
      </c>
      <c r="K215" s="82" t="s">
        <v>269</v>
      </c>
      <c r="L215" s="82">
        <f t="shared" si="34"/>
        <v>35067</v>
      </c>
      <c r="M215" s="81">
        <f>VLOOKUP($F215,Calculations!$B$6:$AE$314,24,FALSE)</f>
        <v>0</v>
      </c>
      <c r="N215" s="86"/>
      <c r="O215" s="78">
        <f t="shared" si="35"/>
        <v>35067</v>
      </c>
      <c r="P215" s="78"/>
      <c r="Q215" s="81"/>
      <c r="R215" s="81"/>
      <c r="S215" s="81"/>
      <c r="T215" s="81"/>
      <c r="U215" s="77"/>
      <c r="V215" s="81">
        <f>VLOOKUP($F215,Calculations!$B$6:$AE$314,8,FALSE)</f>
        <v>0</v>
      </c>
      <c r="W215" s="83">
        <f>VLOOKUP($F215,Calculations!$B$6:$AE$314,11,FALSE)</f>
        <v>0</v>
      </c>
      <c r="X215" s="83"/>
      <c r="Y215" s="83"/>
      <c r="Z215" s="83"/>
      <c r="AA215" s="83"/>
      <c r="AB215" s="84">
        <f>VLOOKUP($F215,Calculations!$B$6:$AE$314,29,FALSE)</f>
        <v>34862</v>
      </c>
      <c r="AC215" s="77"/>
      <c r="AD215" s="83">
        <f>VLOOKUP($F215,Calculations!$B$6:$AE$314,7,FALSE)</f>
        <v>4046.1923076923076</v>
      </c>
      <c r="AE215" s="83">
        <f>VLOOKUP($F215,Calculations!$B$6:$AE$314,10,FALSE)</f>
        <v>13487.307692307691</v>
      </c>
      <c r="AH215" s="4"/>
    </row>
    <row r="216" spans="1:34" x14ac:dyDescent="0.25">
      <c r="A216" s="79" t="s">
        <v>181</v>
      </c>
      <c r="B216" s="79" t="s">
        <v>354</v>
      </c>
      <c r="C216" s="76"/>
      <c r="D216" s="76"/>
      <c r="E216" s="76"/>
      <c r="F216" s="77" t="s">
        <v>185</v>
      </c>
      <c r="G216" s="77"/>
      <c r="H216" s="77"/>
      <c r="I216" s="77"/>
      <c r="J216" s="81">
        <f>VLOOKUP($F216,Calculations!$B$6:$AE$314,5,FALSE)</f>
        <v>34868</v>
      </c>
      <c r="K216" s="82" t="s">
        <v>269</v>
      </c>
      <c r="L216" s="82">
        <f t="shared" si="34"/>
        <v>34868</v>
      </c>
      <c r="M216" s="81">
        <f>VLOOKUP($F216,Calculations!$B$6:$AE$314,24,FALSE)</f>
        <v>0</v>
      </c>
      <c r="N216" s="86"/>
      <c r="O216" s="78">
        <f t="shared" si="35"/>
        <v>34868</v>
      </c>
      <c r="P216" s="78"/>
      <c r="Q216" s="81"/>
      <c r="R216" s="81"/>
      <c r="S216" s="81"/>
      <c r="T216" s="81"/>
      <c r="U216" s="77"/>
      <c r="V216" s="81">
        <f>VLOOKUP($F216,Calculations!$B$6:$AE$314,8,FALSE)</f>
        <v>0</v>
      </c>
      <c r="W216" s="83">
        <f>VLOOKUP($F216,Calculations!$B$6:$AE$314,11,FALSE)</f>
        <v>0</v>
      </c>
      <c r="X216" s="83"/>
      <c r="Y216" s="83"/>
      <c r="Z216" s="83"/>
      <c r="AA216" s="83"/>
      <c r="AB216" s="84">
        <f>VLOOKUP($F216,Calculations!$B$6:$AE$314,29,FALSE)</f>
        <v>29508</v>
      </c>
      <c r="AC216" s="77"/>
      <c r="AD216" s="83">
        <f>VLOOKUP($F216,Calculations!$B$6:$AE$314,7,FALSE)</f>
        <v>14081.307692307693</v>
      </c>
      <c r="AE216" s="83">
        <f>VLOOKUP($F216,Calculations!$B$6:$AE$314,10,FALSE)</f>
        <v>33526.923076923078</v>
      </c>
      <c r="AH216" s="4"/>
    </row>
    <row r="217" spans="1:34" x14ac:dyDescent="0.25">
      <c r="A217" s="79" t="s">
        <v>328</v>
      </c>
      <c r="B217" s="79" t="s">
        <v>354</v>
      </c>
      <c r="C217" s="76"/>
      <c r="D217" s="76"/>
      <c r="E217" s="76"/>
      <c r="F217" s="77" t="s">
        <v>323</v>
      </c>
      <c r="G217" s="77" t="s">
        <v>35</v>
      </c>
      <c r="H217" s="77"/>
      <c r="I217" s="77"/>
      <c r="J217" s="81">
        <f>VLOOKUP($F217,Calculations!$B$6:$AE$314,5,FALSE)</f>
        <v>34000</v>
      </c>
      <c r="K217" s="82" t="s">
        <v>269</v>
      </c>
      <c r="L217" s="82">
        <f t="shared" si="34"/>
        <v>34000</v>
      </c>
      <c r="M217" s="81">
        <f>VLOOKUP($F217,Calculations!$B$6:$AE$314,24,FALSE)</f>
        <v>0</v>
      </c>
      <c r="N217" s="86"/>
      <c r="O217" s="78">
        <f t="shared" si="35"/>
        <v>34000</v>
      </c>
      <c r="P217" s="78"/>
      <c r="Q217" s="81"/>
      <c r="R217" s="81"/>
      <c r="S217" s="81"/>
      <c r="T217" s="81"/>
      <c r="U217" s="77"/>
      <c r="V217" s="81">
        <f>VLOOKUP($F217,Calculations!$B$6:$AE$314,8,FALSE)</f>
        <v>0</v>
      </c>
      <c r="W217" s="83">
        <f>VLOOKUP($F217,Calculations!$B$6:$AE$314,11,FALSE)</f>
        <v>0</v>
      </c>
      <c r="X217" s="83"/>
      <c r="Y217" s="83"/>
      <c r="Z217" s="83"/>
      <c r="AA217" s="83"/>
      <c r="AB217" s="84">
        <f>VLOOKUP($F217,Calculations!$B$6:$AE$314,29,FALSE)</f>
        <v>36927</v>
      </c>
      <c r="AC217" s="77"/>
      <c r="AD217" s="83">
        <f>VLOOKUP($F217,Calculations!$B$6:$AE$314,7,FALSE)</f>
        <v>653.84615384615381</v>
      </c>
      <c r="AE217" s="83">
        <f>VLOOKUP($F217,Calculations!$B$6:$AE$314,10,FALSE)</f>
        <v>6538.4615384615381</v>
      </c>
      <c r="AH217" s="4"/>
    </row>
    <row r="218" spans="1:34" x14ac:dyDescent="0.25">
      <c r="A218" s="79" t="s">
        <v>178</v>
      </c>
      <c r="B218" s="79" t="s">
        <v>354</v>
      </c>
      <c r="C218" s="76"/>
      <c r="D218" s="76"/>
      <c r="E218" s="76"/>
      <c r="F218" s="77" t="s">
        <v>236</v>
      </c>
      <c r="G218" s="77"/>
      <c r="H218" s="77"/>
      <c r="I218" s="77"/>
      <c r="J218" s="81">
        <f>VLOOKUP($F218,Calculations!$B$6:$AE$314,5,FALSE)</f>
        <v>32557</v>
      </c>
      <c r="K218" s="82" t="s">
        <v>269</v>
      </c>
      <c r="L218" s="82">
        <f t="shared" si="34"/>
        <v>32557</v>
      </c>
      <c r="M218" s="81">
        <f>VLOOKUP($F218,Calculations!$B$6:$AE$314,24,FALSE)</f>
        <v>0</v>
      </c>
      <c r="N218" s="86"/>
      <c r="O218" s="78">
        <f t="shared" si="35"/>
        <v>32557</v>
      </c>
      <c r="P218" s="78"/>
      <c r="Q218" s="81"/>
      <c r="R218" s="81"/>
      <c r="S218" s="81"/>
      <c r="T218" s="81"/>
      <c r="U218" s="77"/>
      <c r="V218" s="81">
        <f>VLOOKUP($F218,Calculations!$B$6:$AE$314,8,FALSE)</f>
        <v>0</v>
      </c>
      <c r="W218" s="83">
        <f>VLOOKUP($F218,Calculations!$B$6:$AE$314,11,FALSE)</f>
        <v>0</v>
      </c>
      <c r="X218" s="83"/>
      <c r="Y218" s="83"/>
      <c r="Z218" s="83"/>
      <c r="AA218" s="83"/>
      <c r="AB218" s="84">
        <f>VLOOKUP($F218,Calculations!$B$6:$AE$314,29,FALSE)</f>
        <v>35674</v>
      </c>
      <c r="AC218" s="77"/>
      <c r="AD218" s="83">
        <f>VLOOKUP($F218,Calculations!$B$6:$AE$314,7,FALSE)</f>
        <v>2504.3846153846152</v>
      </c>
      <c r="AE218" s="83">
        <f>VLOOKUP($F218,Calculations!$B$6:$AE$314,10,FALSE)</f>
        <v>10017.538461538461</v>
      </c>
      <c r="AH218" s="4"/>
    </row>
    <row r="219" spans="1:34" x14ac:dyDescent="0.25">
      <c r="A219" s="79" t="s">
        <v>201</v>
      </c>
      <c r="B219" s="79" t="s">
        <v>354</v>
      </c>
      <c r="C219" s="76"/>
      <c r="D219" s="76"/>
      <c r="E219" s="76"/>
      <c r="F219" s="77" t="s">
        <v>195</v>
      </c>
      <c r="G219" s="77"/>
      <c r="H219" s="77"/>
      <c r="I219" s="77"/>
      <c r="J219" s="81">
        <f>VLOOKUP($F219,Calculations!$B$6:$AE$314,5,FALSE)</f>
        <v>32478</v>
      </c>
      <c r="K219" s="82" t="s">
        <v>269</v>
      </c>
      <c r="L219" s="82">
        <f t="shared" si="34"/>
        <v>32478</v>
      </c>
      <c r="M219" s="81">
        <f>VLOOKUP($F219,Calculations!$B$6:$AE$314,24,FALSE)</f>
        <v>0</v>
      </c>
      <c r="N219" s="86"/>
      <c r="O219" s="78">
        <f t="shared" si="35"/>
        <v>32478</v>
      </c>
      <c r="P219" s="78"/>
      <c r="Q219" s="81"/>
      <c r="R219" s="81"/>
      <c r="S219" s="81"/>
      <c r="T219" s="81"/>
      <c r="U219" s="77"/>
      <c r="V219" s="81">
        <f>VLOOKUP($F219,Calculations!$B$6:$AE$314,8,FALSE)</f>
        <v>0</v>
      </c>
      <c r="W219" s="83">
        <f>VLOOKUP($F219,Calculations!$B$6:$AE$314,11,FALSE)</f>
        <v>0</v>
      </c>
      <c r="X219" s="83"/>
      <c r="Y219" s="83"/>
      <c r="Z219" s="83"/>
      <c r="AA219" s="83"/>
      <c r="AB219" s="84">
        <f>VLOOKUP($F219,Calculations!$B$6:$AE$314,29,FALSE)</f>
        <v>35339</v>
      </c>
      <c r="AC219" s="77"/>
      <c r="AD219" s="83">
        <f>VLOOKUP($F219,Calculations!$B$6:$AE$314,7,FALSE)</f>
        <v>3122.8846153846152</v>
      </c>
      <c r="AE219" s="83">
        <f>VLOOKUP($F219,Calculations!$B$6:$AE$314,10,FALSE)</f>
        <v>11242.384615384615</v>
      </c>
      <c r="AH219" s="4"/>
    </row>
    <row r="220" spans="1:34" x14ac:dyDescent="0.25">
      <c r="A220" s="79" t="s">
        <v>295</v>
      </c>
      <c r="B220" s="79" t="s">
        <v>127</v>
      </c>
      <c r="C220" s="76"/>
      <c r="D220" s="76"/>
      <c r="E220" s="76"/>
      <c r="F220" s="77" t="s">
        <v>135</v>
      </c>
      <c r="G220" s="77" t="s">
        <v>136</v>
      </c>
      <c r="H220" s="77"/>
      <c r="I220" s="77"/>
      <c r="J220" s="81">
        <f>VLOOKUP($F220,Calculations!$B$6:$AE$314,5,FALSE)</f>
        <v>32400</v>
      </c>
      <c r="K220" s="82" t="s">
        <v>269</v>
      </c>
      <c r="L220" s="82">
        <f t="shared" si="34"/>
        <v>32400</v>
      </c>
      <c r="M220" s="81">
        <f>VLOOKUP($F220,Calculations!$B$6:$AE$314,24,FALSE)</f>
        <v>0</v>
      </c>
      <c r="N220" s="86"/>
      <c r="O220" s="78">
        <f t="shared" si="35"/>
        <v>32400</v>
      </c>
      <c r="P220" s="78"/>
      <c r="Q220" s="81"/>
      <c r="R220" s="81"/>
      <c r="S220" s="81"/>
      <c r="T220" s="81"/>
      <c r="U220" s="77"/>
      <c r="V220" s="81">
        <f>VLOOKUP($F220,Calculations!$B$6:$AE$314,8,FALSE)</f>
        <v>0</v>
      </c>
      <c r="W220" s="83">
        <f>VLOOKUP($F220,Calculations!$B$6:$AE$314,11,FALSE)</f>
        <v>0</v>
      </c>
      <c r="X220" s="83"/>
      <c r="Y220" s="83"/>
      <c r="Z220" s="83"/>
      <c r="AA220" s="83"/>
      <c r="AB220" s="84">
        <f>VLOOKUP($F220,Calculations!$B$6:$AE$314,29,FALSE)</f>
        <v>36402</v>
      </c>
      <c r="AC220" s="77"/>
      <c r="AD220" s="83">
        <f>VLOOKUP($F220,Calculations!$B$6:$AE$314,7,FALSE)</f>
        <v>1246.1538461538462</v>
      </c>
      <c r="AE220" s="83">
        <f>VLOOKUP($F220,Calculations!$B$6:$AE$314,10,FALSE)</f>
        <v>7476.9230769230771</v>
      </c>
      <c r="AH220" s="4"/>
    </row>
    <row r="221" spans="1:34" x14ac:dyDescent="0.25">
      <c r="A221" s="79" t="s">
        <v>328</v>
      </c>
      <c r="B221" s="79" t="s">
        <v>354</v>
      </c>
      <c r="C221" s="76"/>
      <c r="D221" s="76"/>
      <c r="E221" s="76"/>
      <c r="F221" s="77" t="s">
        <v>301</v>
      </c>
      <c r="G221" s="77" t="s">
        <v>35</v>
      </c>
      <c r="H221" s="77"/>
      <c r="I221" s="77"/>
      <c r="J221" s="81">
        <f>VLOOKUP($F221,Calculations!$B$6:$AE$314,5,FALSE)</f>
        <v>31000</v>
      </c>
      <c r="K221" s="82" t="s">
        <v>269</v>
      </c>
      <c r="L221" s="82">
        <f t="shared" si="34"/>
        <v>31000</v>
      </c>
      <c r="M221" s="81">
        <f>VLOOKUP($F221,Calculations!$B$6:$AE$314,24,FALSE)</f>
        <v>0</v>
      </c>
      <c r="N221" s="86"/>
      <c r="O221" s="78">
        <f t="shared" si="35"/>
        <v>31000</v>
      </c>
      <c r="P221" s="78"/>
      <c r="Q221" s="81"/>
      <c r="R221" s="81"/>
      <c r="S221" s="81"/>
      <c r="T221" s="81"/>
      <c r="U221" s="77"/>
      <c r="V221" s="81">
        <f>VLOOKUP($F221,Calculations!$B$6:$AE$314,8,FALSE)</f>
        <v>0</v>
      </c>
      <c r="W221" s="83">
        <f>VLOOKUP($F221,Calculations!$B$6:$AE$314,11,FALSE)</f>
        <v>0</v>
      </c>
      <c r="X221" s="83"/>
      <c r="Y221" s="83"/>
      <c r="Z221" s="83"/>
      <c r="AA221" s="83"/>
      <c r="AB221" s="84">
        <f>VLOOKUP($F221,Calculations!$B$6:$AE$314,29,FALSE)</f>
        <v>33462</v>
      </c>
      <c r="AC221" s="77"/>
      <c r="AD221" s="83">
        <f>VLOOKUP($F221,Calculations!$B$6:$AE$314,7,FALSE)</f>
        <v>5961.5384615384619</v>
      </c>
      <c r="AE221" s="83">
        <f>VLOOKUP($F221,Calculations!$B$6:$AE$314,10,FALSE)</f>
        <v>16692.307692307695</v>
      </c>
      <c r="AH221" s="4"/>
    </row>
    <row r="222" spans="1:34" x14ac:dyDescent="0.25">
      <c r="A222" s="79" t="s">
        <v>76</v>
      </c>
      <c r="B222" s="79" t="s">
        <v>354</v>
      </c>
      <c r="C222" s="76"/>
      <c r="D222" s="76"/>
      <c r="E222" s="76"/>
      <c r="F222" s="77" t="s">
        <v>14</v>
      </c>
      <c r="G222" s="77" t="s">
        <v>15</v>
      </c>
      <c r="H222" s="77"/>
      <c r="I222" s="77"/>
      <c r="J222" s="81">
        <f>VLOOKUP($F222,Calculations!$B$6:$AE$314,5,FALSE)</f>
        <v>30000</v>
      </c>
      <c r="K222" s="82" t="s">
        <v>269</v>
      </c>
      <c r="L222" s="82">
        <f t="shared" si="34"/>
        <v>30000</v>
      </c>
      <c r="M222" s="81">
        <f>VLOOKUP($F222,Calculations!$B$6:$AE$314,24,FALSE)</f>
        <v>0</v>
      </c>
      <c r="N222" s="86"/>
      <c r="O222" s="78">
        <f t="shared" si="35"/>
        <v>30000</v>
      </c>
      <c r="P222" s="78"/>
      <c r="Q222" s="81"/>
      <c r="R222" s="81"/>
      <c r="S222" s="81"/>
      <c r="T222" s="81"/>
      <c r="U222" s="77"/>
      <c r="V222" s="81">
        <f>VLOOKUP($F222,Calculations!$B$6:$AE$314,8,FALSE)</f>
        <v>0</v>
      </c>
      <c r="W222" s="83">
        <f>VLOOKUP($F222,Calculations!$B$6:$AE$314,11,FALSE)</f>
        <v>0</v>
      </c>
      <c r="X222" s="83"/>
      <c r="Y222" s="83"/>
      <c r="Z222" s="83"/>
      <c r="AA222" s="83"/>
      <c r="AB222" s="84">
        <f>VLOOKUP($F222,Calculations!$B$6:$AE$314,29,FALSE)</f>
        <v>36325</v>
      </c>
      <c r="AC222" s="77"/>
      <c r="AD222" s="83">
        <f>VLOOKUP($F222,Calculations!$B$6:$AE$314,7,FALSE)</f>
        <v>1730.7692307692307</v>
      </c>
      <c r="AE222" s="83">
        <f>VLOOKUP($F222,Calculations!$B$6:$AE$314,10,FALSE)</f>
        <v>6923.0769230769229</v>
      </c>
      <c r="AH222" s="4"/>
    </row>
    <row r="223" spans="1:34" x14ac:dyDescent="0.25">
      <c r="A223" s="79" t="s">
        <v>328</v>
      </c>
      <c r="B223" s="79" t="s">
        <v>354</v>
      </c>
      <c r="C223" s="76"/>
      <c r="D223" s="76"/>
      <c r="E223" s="76"/>
      <c r="F223" s="77" t="s">
        <v>314</v>
      </c>
      <c r="G223" s="77" t="s">
        <v>35</v>
      </c>
      <c r="H223" s="77"/>
      <c r="I223" s="77"/>
      <c r="J223" s="81">
        <f>VLOOKUP($F223,Calculations!$B$6:$AE$314,5,FALSE)</f>
        <v>30000</v>
      </c>
      <c r="K223" s="82" t="s">
        <v>269</v>
      </c>
      <c r="L223" s="82">
        <f t="shared" si="34"/>
        <v>30000</v>
      </c>
      <c r="M223" s="81">
        <f>VLOOKUP($F223,Calculations!$B$6:$AE$314,24,FALSE)</f>
        <v>0</v>
      </c>
      <c r="N223" s="86"/>
      <c r="O223" s="78">
        <f t="shared" si="35"/>
        <v>30000</v>
      </c>
      <c r="P223" s="78"/>
      <c r="Q223" s="81"/>
      <c r="R223" s="81"/>
      <c r="S223" s="81"/>
      <c r="T223" s="81"/>
      <c r="U223" s="77"/>
      <c r="V223" s="81">
        <f>VLOOKUP($F223,Calculations!$B$6:$AE$314,8,FALSE)</f>
        <v>0</v>
      </c>
      <c r="W223" s="83">
        <f>VLOOKUP($F223,Calculations!$B$6:$AE$314,11,FALSE)</f>
        <v>0</v>
      </c>
      <c r="X223" s="83"/>
      <c r="Y223" s="83"/>
      <c r="Z223" s="83"/>
      <c r="AA223" s="83"/>
      <c r="AB223" s="84">
        <f>VLOOKUP($F223,Calculations!$B$6:$AE$314,29,FALSE)</f>
        <v>36914</v>
      </c>
      <c r="AC223" s="77"/>
      <c r="AD223" s="83">
        <f>VLOOKUP($F223,Calculations!$B$6:$AE$314,7,FALSE)</f>
        <v>576.92307692307691</v>
      </c>
      <c r="AE223" s="83">
        <f>VLOOKUP($F223,Calculations!$B$6:$AE$314,10,FALSE)</f>
        <v>4615.3846153846152</v>
      </c>
      <c r="AH223" s="4"/>
    </row>
    <row r="224" spans="1:34" x14ac:dyDescent="0.25">
      <c r="A224" s="79" t="s">
        <v>295</v>
      </c>
      <c r="B224" s="79" t="s">
        <v>127</v>
      </c>
      <c r="C224" s="76"/>
      <c r="D224" s="76"/>
      <c r="E224" s="76"/>
      <c r="F224" s="77" t="s">
        <v>147</v>
      </c>
      <c r="G224" s="77" t="s">
        <v>35</v>
      </c>
      <c r="H224" s="77"/>
      <c r="I224" s="77"/>
      <c r="J224" s="81">
        <f>VLOOKUP($F224,Calculations!$B$6:$AE$314,5,FALSE)</f>
        <v>28080</v>
      </c>
      <c r="K224" s="82" t="s">
        <v>269</v>
      </c>
      <c r="L224" s="82">
        <f t="shared" si="34"/>
        <v>28080</v>
      </c>
      <c r="M224" s="81">
        <f>VLOOKUP($F224,Calculations!$B$6:$AE$314,24,FALSE)</f>
        <v>0</v>
      </c>
      <c r="N224" s="86"/>
      <c r="O224" s="78">
        <f t="shared" si="35"/>
        <v>28080</v>
      </c>
      <c r="P224" s="78"/>
      <c r="Q224" s="81"/>
      <c r="R224" s="81"/>
      <c r="S224" s="81"/>
      <c r="T224" s="81"/>
      <c r="U224" s="77"/>
      <c r="V224" s="81">
        <f>VLOOKUP($F224,Calculations!$B$6:$AE$314,8,FALSE)</f>
        <v>0</v>
      </c>
      <c r="W224" s="83">
        <f>VLOOKUP($F224,Calculations!$B$6:$AE$314,11,FALSE)</f>
        <v>0</v>
      </c>
      <c r="X224" s="83"/>
      <c r="Y224" s="83"/>
      <c r="Z224" s="83"/>
      <c r="AA224" s="83"/>
      <c r="AB224" s="84">
        <f>VLOOKUP($F224,Calculations!$B$6:$AE$314,29,FALSE)</f>
        <v>36347</v>
      </c>
      <c r="AC224" s="77"/>
      <c r="AD224" s="83">
        <f>VLOOKUP($F224,Calculations!$B$6:$AE$314,7,FALSE)</f>
        <v>1080</v>
      </c>
      <c r="AE224" s="83">
        <f>VLOOKUP($F224,Calculations!$B$6:$AE$314,10,FALSE)</f>
        <v>5400</v>
      </c>
      <c r="AH224" s="4"/>
    </row>
    <row r="225" spans="1:34" x14ac:dyDescent="0.25">
      <c r="A225" s="79" t="s">
        <v>76</v>
      </c>
      <c r="B225" s="79" t="s">
        <v>354</v>
      </c>
      <c r="C225" s="76"/>
      <c r="D225" s="76"/>
      <c r="E225" s="76"/>
      <c r="F225" s="77" t="s">
        <v>56</v>
      </c>
      <c r="G225" s="77" t="s">
        <v>57</v>
      </c>
      <c r="H225" s="77"/>
      <c r="I225" s="77"/>
      <c r="J225" s="81">
        <f>VLOOKUP($F225,Calculations!$B$6:$AE$314,5,FALSE)</f>
        <v>28080</v>
      </c>
      <c r="K225" s="82" t="s">
        <v>269</v>
      </c>
      <c r="L225" s="82">
        <f t="shared" si="34"/>
        <v>28080</v>
      </c>
      <c r="M225" s="81">
        <f>VLOOKUP($F225,Calculations!$B$6:$AE$314,24,FALSE)</f>
        <v>0</v>
      </c>
      <c r="N225" s="86"/>
      <c r="O225" s="78">
        <f t="shared" si="35"/>
        <v>28080</v>
      </c>
      <c r="P225" s="78"/>
      <c r="Q225" s="81"/>
      <c r="R225" s="81"/>
      <c r="S225" s="81"/>
      <c r="T225" s="81"/>
      <c r="U225" s="77"/>
      <c r="V225" s="81">
        <f>VLOOKUP($F225,Calculations!$B$6:$AE$314,8,FALSE)</f>
        <v>0</v>
      </c>
      <c r="W225" s="83">
        <f>VLOOKUP($F225,Calculations!$B$6:$AE$314,11,FALSE)</f>
        <v>0</v>
      </c>
      <c r="X225" s="83"/>
      <c r="Y225" s="83"/>
      <c r="Z225" s="83"/>
      <c r="AA225" s="83"/>
      <c r="AB225" s="84">
        <f>VLOOKUP($F225,Calculations!$B$6:$AE$314,29,FALSE)</f>
        <v>36381</v>
      </c>
      <c r="AC225" s="77"/>
      <c r="AD225" s="83">
        <f>VLOOKUP($F225,Calculations!$B$6:$AE$314,7,FALSE)</f>
        <v>1080</v>
      </c>
      <c r="AE225" s="83">
        <f>VLOOKUP($F225,Calculations!$B$6:$AE$314,10,FALSE)</f>
        <v>5400</v>
      </c>
      <c r="AH225" s="4"/>
    </row>
    <row r="226" spans="1:34" x14ac:dyDescent="0.25">
      <c r="A226" s="79" t="s">
        <v>328</v>
      </c>
      <c r="B226" s="79" t="s">
        <v>354</v>
      </c>
      <c r="C226" s="76"/>
      <c r="D226" s="76"/>
      <c r="E226" s="76"/>
      <c r="F226" s="77" t="s">
        <v>311</v>
      </c>
      <c r="G226" s="77" t="s">
        <v>35</v>
      </c>
      <c r="H226" s="77"/>
      <c r="I226" s="77"/>
      <c r="J226" s="81">
        <f>VLOOKUP($F226,Calculations!$B$6:$AE$314,5,FALSE)</f>
        <v>28000</v>
      </c>
      <c r="K226" s="82" t="s">
        <v>269</v>
      </c>
      <c r="L226" s="82">
        <f t="shared" si="34"/>
        <v>28000</v>
      </c>
      <c r="M226" s="81">
        <f>VLOOKUP($F226,Calculations!$B$6:$AE$314,24,FALSE)</f>
        <v>0</v>
      </c>
      <c r="N226" s="86"/>
      <c r="O226" s="78">
        <f t="shared" si="35"/>
        <v>28000</v>
      </c>
      <c r="P226" s="78"/>
      <c r="Q226" s="81"/>
      <c r="R226" s="81"/>
      <c r="S226" s="81"/>
      <c r="T226" s="81"/>
      <c r="U226" s="77"/>
      <c r="V226" s="81">
        <f>VLOOKUP($F226,Calculations!$B$6:$AE$314,8,FALSE)</f>
        <v>0</v>
      </c>
      <c r="W226" s="83">
        <f>VLOOKUP($F226,Calculations!$B$6:$AE$314,11,FALSE)</f>
        <v>0</v>
      </c>
      <c r="X226" s="83"/>
      <c r="Y226" s="83"/>
      <c r="Z226" s="83"/>
      <c r="AA226" s="83"/>
      <c r="AB226" s="84">
        <f>VLOOKUP($F226,Calculations!$B$6:$AE$314,29,FALSE)</f>
        <v>36689</v>
      </c>
      <c r="AC226" s="77"/>
      <c r="AD226" s="83">
        <f>VLOOKUP($F226,Calculations!$B$6:$AE$314,7,FALSE)</f>
        <v>1076.9230769230769</v>
      </c>
      <c r="AE226" s="83">
        <f>VLOOKUP($F226,Calculations!$B$6:$AE$314,10,FALSE)</f>
        <v>5384.6153846153848</v>
      </c>
      <c r="AH226" s="4"/>
    </row>
    <row r="227" spans="1:34" x14ac:dyDescent="0.25">
      <c r="A227" s="79" t="s">
        <v>328</v>
      </c>
      <c r="B227" s="79" t="s">
        <v>354</v>
      </c>
      <c r="C227" s="76"/>
      <c r="D227" s="76"/>
      <c r="E227" s="76"/>
      <c r="F227" s="77" t="s">
        <v>321</v>
      </c>
      <c r="G227" s="77" t="s">
        <v>35</v>
      </c>
      <c r="H227" s="77"/>
      <c r="I227" s="77"/>
      <c r="J227" s="81">
        <f>VLOOKUP($F227,Calculations!$B$6:$AE$314,5,FALSE)</f>
        <v>27000</v>
      </c>
      <c r="K227" s="82" t="s">
        <v>269</v>
      </c>
      <c r="L227" s="82">
        <f t="shared" si="34"/>
        <v>27000</v>
      </c>
      <c r="M227" s="81">
        <f>VLOOKUP($F227,Calculations!$B$6:$AE$314,24,FALSE)</f>
        <v>0</v>
      </c>
      <c r="N227" s="86"/>
      <c r="O227" s="78">
        <f t="shared" si="35"/>
        <v>27000</v>
      </c>
      <c r="P227" s="78"/>
      <c r="Q227" s="81"/>
      <c r="R227" s="81"/>
      <c r="S227" s="81"/>
      <c r="T227" s="81"/>
      <c r="U227" s="77"/>
      <c r="V227" s="81">
        <f>VLOOKUP($F227,Calculations!$B$6:$AE$314,8,FALSE)</f>
        <v>0</v>
      </c>
      <c r="W227" s="83">
        <f>VLOOKUP($F227,Calculations!$B$6:$AE$314,11,FALSE)</f>
        <v>0</v>
      </c>
      <c r="X227" s="83"/>
      <c r="Y227" s="83"/>
      <c r="Z227" s="83"/>
      <c r="AA227" s="83"/>
      <c r="AB227" s="84">
        <f>VLOOKUP($F227,Calculations!$B$6:$AE$314,29,FALSE)</f>
        <v>36500</v>
      </c>
      <c r="AC227" s="77"/>
      <c r="AD227" s="83">
        <f>VLOOKUP($F227,Calculations!$B$6:$AE$314,7,FALSE)</f>
        <v>1038.4615384615386</v>
      </c>
      <c r="AE227" s="83">
        <f>VLOOKUP($F227,Calculations!$B$6:$AE$314,10,FALSE)</f>
        <v>5192.3076923076933</v>
      </c>
      <c r="AH227" s="4"/>
    </row>
    <row r="228" spans="1:34" x14ac:dyDescent="0.25">
      <c r="A228" s="79" t="s">
        <v>181</v>
      </c>
      <c r="B228" s="79" t="s">
        <v>354</v>
      </c>
      <c r="C228" s="76"/>
      <c r="D228" s="76"/>
      <c r="E228" s="76"/>
      <c r="F228" s="77" t="s">
        <v>186</v>
      </c>
      <c r="G228" s="77"/>
      <c r="H228" s="77"/>
      <c r="I228" s="77"/>
      <c r="J228" s="81">
        <f>VLOOKUP($F228,Calculations!$B$6:$AE$314,5,FALSE)</f>
        <v>25927</v>
      </c>
      <c r="K228" s="82" t="s">
        <v>269</v>
      </c>
      <c r="L228" s="82">
        <f t="shared" si="34"/>
        <v>25927</v>
      </c>
      <c r="M228" s="81">
        <f>VLOOKUP($F228,Calculations!$B$6:$AE$314,24,FALSE)</f>
        <v>0</v>
      </c>
      <c r="N228" s="86"/>
      <c r="O228" s="78">
        <f t="shared" si="35"/>
        <v>25927</v>
      </c>
      <c r="P228" s="78"/>
      <c r="Q228" s="81"/>
      <c r="R228" s="81"/>
      <c r="S228" s="81"/>
      <c r="T228" s="81"/>
      <c r="U228" s="77"/>
      <c r="V228" s="81">
        <f>VLOOKUP($F228,Calculations!$B$6:$AE$314,8,FALSE)</f>
        <v>0</v>
      </c>
      <c r="W228" s="83">
        <f>VLOOKUP($F228,Calculations!$B$6:$AE$314,11,FALSE)</f>
        <v>0</v>
      </c>
      <c r="X228" s="83"/>
      <c r="Y228" s="83"/>
      <c r="Z228" s="83"/>
      <c r="AA228" s="83"/>
      <c r="AB228" s="84">
        <f>VLOOKUP($F228,Calculations!$B$6:$AE$314,29,FALSE)</f>
        <v>31146</v>
      </c>
      <c r="AC228" s="77"/>
      <c r="AD228" s="83">
        <f>VLOOKUP($F228,Calculations!$B$6:$AE$314,7,FALSE)</f>
        <v>8476.1346153846152</v>
      </c>
      <c r="AE228" s="83">
        <f>VLOOKUP($F228,Calculations!$B$6:$AE$314,10,FALSE)</f>
        <v>19943.846153846152</v>
      </c>
      <c r="AH228" s="4"/>
    </row>
    <row r="229" spans="1:34" x14ac:dyDescent="0.25">
      <c r="A229" s="79" t="s">
        <v>328</v>
      </c>
      <c r="B229" s="79" t="s">
        <v>354</v>
      </c>
      <c r="C229" s="76"/>
      <c r="D229" s="76"/>
      <c r="E229" s="76"/>
      <c r="F229" s="77" t="s">
        <v>315</v>
      </c>
      <c r="G229" s="77" t="s">
        <v>35</v>
      </c>
      <c r="H229" s="77"/>
      <c r="I229" s="77"/>
      <c r="J229" s="81">
        <f>VLOOKUP($F229,Calculations!$B$6:$AE$314,5,FALSE)</f>
        <v>25000</v>
      </c>
      <c r="K229" s="82" t="s">
        <v>269</v>
      </c>
      <c r="L229" s="82">
        <f t="shared" si="34"/>
        <v>25000</v>
      </c>
      <c r="M229" s="81">
        <f>VLOOKUP($F229,Calculations!$B$6:$AE$314,24,FALSE)</f>
        <v>0</v>
      </c>
      <c r="N229" s="86"/>
      <c r="O229" s="78">
        <f t="shared" si="35"/>
        <v>25000</v>
      </c>
      <c r="P229" s="78"/>
      <c r="Q229" s="81"/>
      <c r="R229" s="81"/>
      <c r="S229" s="81"/>
      <c r="T229" s="81"/>
      <c r="U229" s="77"/>
      <c r="V229" s="81">
        <f>VLOOKUP($F229,Calculations!$B$6:$AE$314,8,FALSE)</f>
        <v>0</v>
      </c>
      <c r="W229" s="83">
        <f>VLOOKUP($F229,Calculations!$B$6:$AE$314,11,FALSE)</f>
        <v>0</v>
      </c>
      <c r="X229" s="83"/>
      <c r="Y229" s="83"/>
      <c r="Z229" s="83"/>
      <c r="AA229" s="83"/>
      <c r="AB229" s="84">
        <f>VLOOKUP($F229,Calculations!$B$6:$AE$314,29,FALSE)</f>
        <v>36795</v>
      </c>
      <c r="AC229" s="77"/>
      <c r="AD229" s="83">
        <f>VLOOKUP($F229,Calculations!$B$6:$AE$314,7,FALSE)</f>
        <v>480.76923076923077</v>
      </c>
      <c r="AE229" s="83">
        <f>VLOOKUP($F229,Calculations!$B$6:$AE$314,10,FALSE)</f>
        <v>3846.1538461538462</v>
      </c>
      <c r="AH229" s="4"/>
    </row>
    <row r="230" spans="1:34" x14ac:dyDescent="0.25">
      <c r="A230" s="79" t="s">
        <v>328</v>
      </c>
      <c r="B230" s="79" t="s">
        <v>354</v>
      </c>
      <c r="C230" s="76"/>
      <c r="D230" s="76"/>
      <c r="E230" s="76"/>
      <c r="F230" s="77" t="s">
        <v>296</v>
      </c>
      <c r="G230" s="77" t="s">
        <v>35</v>
      </c>
      <c r="H230" s="77"/>
      <c r="I230" s="77"/>
      <c r="J230" s="81">
        <f>VLOOKUP($F230,Calculations!$B$6:$AE$314,5,FALSE)</f>
        <v>24000</v>
      </c>
      <c r="K230" s="82" t="s">
        <v>269</v>
      </c>
      <c r="L230" s="82">
        <f t="shared" si="34"/>
        <v>24000</v>
      </c>
      <c r="M230" s="81">
        <f>VLOOKUP($F230,Calculations!$B$6:$AE$314,24,FALSE)</f>
        <v>0</v>
      </c>
      <c r="N230" s="86"/>
      <c r="O230" s="78">
        <f t="shared" si="35"/>
        <v>24000</v>
      </c>
      <c r="P230" s="78"/>
      <c r="Q230" s="81"/>
      <c r="R230" s="81"/>
      <c r="S230" s="81"/>
      <c r="T230" s="81"/>
      <c r="U230" s="77"/>
      <c r="V230" s="81">
        <f>VLOOKUP($F230,Calculations!$B$6:$AE$314,8,FALSE)</f>
        <v>0</v>
      </c>
      <c r="W230" s="83">
        <f>VLOOKUP($F230,Calculations!$B$6:$AE$314,11,FALSE)</f>
        <v>0</v>
      </c>
      <c r="X230" s="83"/>
      <c r="Y230" s="83"/>
      <c r="Z230" s="83"/>
      <c r="AA230" s="83"/>
      <c r="AB230" s="84">
        <f>VLOOKUP($F230,Calculations!$B$6:$AE$314,29,FALSE)</f>
        <v>36101</v>
      </c>
      <c r="AC230" s="77"/>
      <c r="AD230" s="83">
        <f>VLOOKUP($F230,Calculations!$B$6:$AE$314,7,FALSE)</f>
        <v>1384.6153846153848</v>
      </c>
      <c r="AE230" s="83">
        <f>VLOOKUP($F230,Calculations!$B$6:$AE$314,10,FALSE)</f>
        <v>5538.461538461539</v>
      </c>
      <c r="AH230" s="4"/>
    </row>
    <row r="231" spans="1:34" x14ac:dyDescent="0.25">
      <c r="A231" s="79" t="s">
        <v>201</v>
      </c>
      <c r="B231" s="79" t="s">
        <v>354</v>
      </c>
      <c r="C231" s="76"/>
      <c r="D231" s="76"/>
      <c r="E231" s="76"/>
      <c r="F231" s="77" t="s">
        <v>196</v>
      </c>
      <c r="G231" s="77"/>
      <c r="H231" s="77"/>
      <c r="I231" s="77"/>
      <c r="J231" s="81">
        <f>VLOOKUP($F231,Calculations!$B$6:$AE$314,5,FALSE)</f>
        <v>23777</v>
      </c>
      <c r="K231" s="82" t="s">
        <v>269</v>
      </c>
      <c r="L231" s="82">
        <f t="shared" si="34"/>
        <v>23777</v>
      </c>
      <c r="M231" s="81">
        <f>VLOOKUP($F231,Calculations!$B$6:$AE$314,24,FALSE)</f>
        <v>0</v>
      </c>
      <c r="N231" s="86"/>
      <c r="O231" s="78">
        <f t="shared" si="35"/>
        <v>23777</v>
      </c>
      <c r="P231" s="78"/>
      <c r="Q231" s="81"/>
      <c r="R231" s="81"/>
      <c r="S231" s="81"/>
      <c r="T231" s="81"/>
      <c r="U231" s="77"/>
      <c r="V231" s="81">
        <f>VLOOKUP($F231,Calculations!$B$6:$AE$314,8,FALSE)</f>
        <v>0</v>
      </c>
      <c r="W231" s="83">
        <f>VLOOKUP($F231,Calculations!$B$6:$AE$314,11,FALSE)</f>
        <v>0</v>
      </c>
      <c r="X231" s="83"/>
      <c r="Y231" s="83"/>
      <c r="Z231" s="83"/>
      <c r="AA231" s="83"/>
      <c r="AB231" s="84">
        <f>VLOOKUP($F231,Calculations!$B$6:$AE$314,29,FALSE)</f>
        <v>34820</v>
      </c>
      <c r="AC231" s="77"/>
      <c r="AD231" s="83">
        <f>VLOOKUP($F231,Calculations!$B$6:$AE$314,7,FALSE)</f>
        <v>3200.75</v>
      </c>
      <c r="AE231" s="83">
        <f>VLOOKUP($F231,Calculations!$B$6:$AE$314,10,FALSE)</f>
        <v>9145</v>
      </c>
      <c r="AH231" s="4"/>
    </row>
    <row r="232" spans="1:34" x14ac:dyDescent="0.25">
      <c r="A232" s="79" t="s">
        <v>328</v>
      </c>
      <c r="B232" s="79" t="s">
        <v>354</v>
      </c>
      <c r="C232" s="76"/>
      <c r="D232" s="76"/>
      <c r="E232" s="76"/>
      <c r="F232" s="77" t="s">
        <v>322</v>
      </c>
      <c r="G232" s="77" t="s">
        <v>15</v>
      </c>
      <c r="H232" s="77"/>
      <c r="I232" s="77"/>
      <c r="J232" s="81">
        <f>VLOOKUP($F232,Calculations!$B$6:$AE$314,5,FALSE)</f>
        <v>23000</v>
      </c>
      <c r="K232" s="82" t="s">
        <v>269</v>
      </c>
      <c r="L232" s="82">
        <f t="shared" si="34"/>
        <v>23000</v>
      </c>
      <c r="M232" s="81">
        <f>VLOOKUP($F232,Calculations!$B$6:$AE$314,24,FALSE)</f>
        <v>0</v>
      </c>
      <c r="N232" s="86"/>
      <c r="O232" s="78">
        <f t="shared" si="35"/>
        <v>23000</v>
      </c>
      <c r="P232" s="78"/>
      <c r="Q232" s="81"/>
      <c r="R232" s="81"/>
      <c r="S232" s="81"/>
      <c r="T232" s="81"/>
      <c r="U232" s="77"/>
      <c r="V232" s="81">
        <f>VLOOKUP($F232,Calculations!$B$6:$AE$314,8,FALSE)</f>
        <v>0</v>
      </c>
      <c r="W232" s="83">
        <f>VLOOKUP($F232,Calculations!$B$6:$AE$314,11,FALSE)</f>
        <v>0</v>
      </c>
      <c r="X232" s="83"/>
      <c r="Y232" s="83"/>
      <c r="Z232" s="83"/>
      <c r="AA232" s="83"/>
      <c r="AB232" s="84">
        <f>VLOOKUP($F232,Calculations!$B$6:$AE$314,29,FALSE)</f>
        <v>36913</v>
      </c>
      <c r="AC232" s="77"/>
      <c r="AD232" s="83">
        <f>VLOOKUP($F232,Calculations!$B$6:$AE$314,7,FALSE)</f>
        <v>442.30769230769232</v>
      </c>
      <c r="AE232" s="83">
        <f>VLOOKUP($F232,Calculations!$B$6:$AE$314,10,FALSE)</f>
        <v>3538.4615384615386</v>
      </c>
      <c r="AH232" s="4"/>
    </row>
    <row r="233" spans="1:34" x14ac:dyDescent="0.25">
      <c r="A233" s="79" t="s">
        <v>207</v>
      </c>
      <c r="B233" s="79" t="s">
        <v>354</v>
      </c>
      <c r="C233" s="76"/>
      <c r="D233" s="76"/>
      <c r="E233" s="76"/>
      <c r="F233" s="77" t="s">
        <v>206</v>
      </c>
      <c r="G233" s="77"/>
      <c r="H233" s="77"/>
      <c r="I233" s="77"/>
      <c r="J233" s="81">
        <f>VLOOKUP($F233,Calculations!$B$6:$AE$314,5,FALSE)</f>
        <v>22952</v>
      </c>
      <c r="K233" s="82" t="s">
        <v>269</v>
      </c>
      <c r="L233" s="82">
        <f t="shared" si="34"/>
        <v>22952</v>
      </c>
      <c r="M233" s="81">
        <f>VLOOKUP($F233,Calculations!$B$6:$AE$314,24,FALSE)</f>
        <v>0</v>
      </c>
      <c r="N233" s="86"/>
      <c r="O233" s="78">
        <f t="shared" si="35"/>
        <v>22952</v>
      </c>
      <c r="P233" s="78"/>
      <c r="Q233" s="81"/>
      <c r="R233" s="81"/>
      <c r="S233" s="81"/>
      <c r="T233" s="81"/>
      <c r="U233" s="77"/>
      <c r="V233" s="81">
        <f>VLOOKUP($F233,Calculations!$B$6:$AE$314,8,FALSE)</f>
        <v>0</v>
      </c>
      <c r="W233" s="83">
        <f>VLOOKUP($F233,Calculations!$B$6:$AE$314,11,FALSE)</f>
        <v>0</v>
      </c>
      <c r="X233" s="83"/>
      <c r="Y233" s="83"/>
      <c r="Z233" s="83"/>
      <c r="AA233" s="83"/>
      <c r="AB233" s="84">
        <f>VLOOKUP($F233,Calculations!$B$6:$AE$314,29,FALSE)</f>
        <v>36100</v>
      </c>
      <c r="AC233" s="77"/>
      <c r="AD233" s="83">
        <f>VLOOKUP($F233,Calculations!$B$6:$AE$314,7,FALSE)</f>
        <v>1324.1538461538462</v>
      </c>
      <c r="AE233" s="83">
        <f>VLOOKUP($F233,Calculations!$B$6:$AE$314,10,FALSE)</f>
        <v>5296.6153846153848</v>
      </c>
      <c r="AH233" s="4"/>
    </row>
    <row r="234" spans="1:34" x14ac:dyDescent="0.25">
      <c r="A234" s="79" t="s">
        <v>207</v>
      </c>
      <c r="B234" s="79" t="s">
        <v>354</v>
      </c>
      <c r="C234" s="76"/>
      <c r="D234" s="76"/>
      <c r="E234" s="76"/>
      <c r="F234" s="77" t="s">
        <v>205</v>
      </c>
      <c r="G234" s="77"/>
      <c r="H234" s="77"/>
      <c r="I234" s="77"/>
      <c r="J234" s="81">
        <f>VLOOKUP($F234,Calculations!$B$6:$AE$314,5,FALSE)</f>
        <v>12853</v>
      </c>
      <c r="K234" s="82" t="s">
        <v>269</v>
      </c>
      <c r="L234" s="82">
        <f t="shared" si="34"/>
        <v>12853</v>
      </c>
      <c r="M234" s="81">
        <f>VLOOKUP($F234,Calculations!$B$6:$AE$314,24,FALSE)</f>
        <v>0</v>
      </c>
      <c r="N234" s="86"/>
      <c r="O234" s="78">
        <f t="shared" si="35"/>
        <v>12853</v>
      </c>
      <c r="P234" s="78"/>
      <c r="Q234" s="81"/>
      <c r="R234" s="81"/>
      <c r="S234" s="81"/>
      <c r="T234" s="81"/>
      <c r="U234" s="77"/>
      <c r="V234" s="81">
        <f>VLOOKUP($F234,Calculations!$B$6:$AE$314,8,FALSE)</f>
        <v>0</v>
      </c>
      <c r="W234" s="83">
        <f>VLOOKUP($F234,Calculations!$B$6:$AE$314,11,FALSE)</f>
        <v>0</v>
      </c>
      <c r="X234" s="83"/>
      <c r="Y234" s="83"/>
      <c r="Z234" s="83"/>
      <c r="AA234" s="83"/>
      <c r="AB234" s="84">
        <f>VLOOKUP($F234,Calculations!$B$6:$AE$314,29,FALSE)</f>
        <v>35309</v>
      </c>
      <c r="AC234" s="77"/>
      <c r="AD234" s="83">
        <f>VLOOKUP($F234,Calculations!$B$6:$AE$314,7,FALSE)</f>
        <v>1235.8653846153848</v>
      </c>
      <c r="AE234" s="83">
        <f>VLOOKUP($F234,Calculations!$B$6:$AE$314,10,FALSE)</f>
        <v>3460.4230769230771</v>
      </c>
      <c r="AH234" s="4"/>
    </row>
    <row r="235" spans="1:34" x14ac:dyDescent="0.25">
      <c r="A235" s="79" t="s">
        <v>207</v>
      </c>
      <c r="B235" s="79" t="s">
        <v>354</v>
      </c>
      <c r="C235" s="76"/>
      <c r="D235" s="76"/>
      <c r="E235" s="76"/>
      <c r="F235" s="77" t="s">
        <v>203</v>
      </c>
      <c r="G235" s="77"/>
      <c r="H235" s="77"/>
      <c r="I235" s="77"/>
      <c r="J235" s="81">
        <f>VLOOKUP($F235,Calculations!$B$6:$AE$314,5,FALSE)</f>
        <v>8263</v>
      </c>
      <c r="K235" s="82" t="s">
        <v>269</v>
      </c>
      <c r="L235" s="82">
        <f t="shared" si="34"/>
        <v>8263</v>
      </c>
      <c r="M235" s="81">
        <f>VLOOKUP($F235,Calculations!$B$6:$AE$314,24,FALSE)</f>
        <v>0</v>
      </c>
      <c r="N235" s="86"/>
      <c r="O235" s="78">
        <f t="shared" si="35"/>
        <v>8263</v>
      </c>
      <c r="P235" s="78"/>
      <c r="Q235" s="81"/>
      <c r="R235" s="81"/>
      <c r="S235" s="81"/>
      <c r="T235" s="81"/>
      <c r="U235" s="77"/>
      <c r="V235" s="81">
        <f>VLOOKUP($F235,Calculations!$B$6:$AE$314,8,FALSE)</f>
        <v>0</v>
      </c>
      <c r="W235" s="83">
        <f>VLOOKUP($F235,Calculations!$B$6:$AE$314,11,FALSE)</f>
        <v>0</v>
      </c>
      <c r="X235" s="83"/>
      <c r="Y235" s="83"/>
      <c r="Z235" s="83"/>
      <c r="AA235" s="83"/>
      <c r="AB235" s="84">
        <f>VLOOKUP($F235,Calculations!$B$6:$AE$314,29,FALSE)</f>
        <v>31929</v>
      </c>
      <c r="AC235" s="77"/>
      <c r="AD235" s="83">
        <f>VLOOKUP($F235,Calculations!$B$6:$AE$314,7,FALSE)</f>
        <v>2224.6538461538462</v>
      </c>
      <c r="AE235" s="83">
        <f>VLOOKUP($F235,Calculations!$B$6:$AE$314,10,FALSE)</f>
        <v>4767.1153846153848</v>
      </c>
      <c r="AH235" s="4"/>
    </row>
    <row r="236" spans="1:34" ht="27" thickBot="1" x14ac:dyDescent="0.3">
      <c r="A236" s="79" t="s">
        <v>207</v>
      </c>
      <c r="B236" s="79" t="s">
        <v>354</v>
      </c>
      <c r="C236" s="76"/>
      <c r="D236" s="76"/>
      <c r="E236" s="76"/>
      <c r="F236" s="92" t="s">
        <v>202</v>
      </c>
      <c r="G236" s="77"/>
      <c r="H236" s="77"/>
      <c r="I236" s="77"/>
      <c r="J236" s="97">
        <f>VLOOKUP($F236,Calculations!$B$6:$AE$314,5,FALSE)</f>
        <v>5049</v>
      </c>
      <c r="K236" s="98" t="s">
        <v>269</v>
      </c>
      <c r="L236" s="98">
        <f t="shared" si="34"/>
        <v>5049</v>
      </c>
      <c r="M236" s="97">
        <f>VLOOKUP($F236,Calculations!$B$6:$AE$314,24,FALSE)</f>
        <v>0</v>
      </c>
      <c r="N236" s="99"/>
      <c r="O236" s="100">
        <f t="shared" si="35"/>
        <v>5049</v>
      </c>
      <c r="P236" s="78"/>
      <c r="Q236" s="81"/>
      <c r="R236" s="81"/>
      <c r="S236" s="81"/>
      <c r="T236" s="81"/>
      <c r="U236" s="77"/>
      <c r="V236" s="81">
        <f>VLOOKUP($F236,Calculations!$B$6:$AE$314,8,FALSE)</f>
        <v>0</v>
      </c>
      <c r="W236" s="83">
        <f>VLOOKUP($F236,Calculations!$B$6:$AE$314,11,FALSE)</f>
        <v>0</v>
      </c>
      <c r="X236" s="83"/>
      <c r="Y236" s="83"/>
      <c r="Z236" s="83"/>
      <c r="AA236" s="83"/>
      <c r="AB236" s="84">
        <f>VLOOKUP($F236,Calculations!$B$6:$AE$314,29,FALSE)</f>
        <v>35370</v>
      </c>
      <c r="AC236" s="77"/>
      <c r="AD236" s="102">
        <f>VLOOKUP($F236,Calculations!$B$6:$AE$314,7,FALSE)</f>
        <v>485.48076923076917</v>
      </c>
      <c r="AE236" s="102">
        <f>VLOOKUP($F236,Calculations!$B$6:$AE$314,10,FALSE)</f>
        <v>1165.153846153846</v>
      </c>
    </row>
    <row r="237" spans="1:34" s="6" customFormat="1" x14ac:dyDescent="0.25">
      <c r="A237" s="79" t="s">
        <v>250</v>
      </c>
      <c r="B237" s="75"/>
      <c r="C237" s="75"/>
      <c r="D237" s="75"/>
      <c r="E237" s="76"/>
      <c r="F237" s="79"/>
      <c r="G237" s="79"/>
      <c r="H237" s="79"/>
      <c r="I237" s="79"/>
      <c r="J237" s="95">
        <f>SUM(J172:J236)</f>
        <v>3235664</v>
      </c>
      <c r="K237" s="103"/>
      <c r="L237" s="103"/>
      <c r="M237" s="95">
        <f>SUM(M172:M236)</f>
        <v>7500</v>
      </c>
      <c r="N237" s="96">
        <f>SUM(N172:N236)</f>
        <v>47350</v>
      </c>
      <c r="O237" s="95">
        <f>SUM(O172:O236)</f>
        <v>3290514</v>
      </c>
      <c r="P237" s="78"/>
      <c r="Q237" s="78"/>
      <c r="R237" s="78"/>
      <c r="S237" s="78"/>
      <c r="T237" s="78"/>
      <c r="U237" s="78"/>
      <c r="V237" s="78">
        <f>SUM(V172:V236)</f>
        <v>0</v>
      </c>
      <c r="W237" s="94">
        <f>SUM(W172:W236)</f>
        <v>0</v>
      </c>
      <c r="X237" s="78"/>
      <c r="Y237" s="78"/>
      <c r="Z237" s="78"/>
      <c r="AA237" s="78"/>
      <c r="AB237" s="78"/>
      <c r="AC237" s="78"/>
      <c r="AD237" s="104">
        <f>SUM(AD172:AD236)</f>
        <v>1145060.9230769228</v>
      </c>
      <c r="AE237" s="104">
        <f>SUM(AE172:AE236)</f>
        <v>1935807.1538461535</v>
      </c>
    </row>
    <row r="240" spans="1:34" s="10" customFormat="1" ht="15" customHeight="1" x14ac:dyDescent="0.25">
      <c r="A240" s="7"/>
      <c r="C240" s="105" t="s">
        <v>382</v>
      </c>
      <c r="D240" s="105"/>
      <c r="E240" s="105"/>
      <c r="F240" s="9" t="s">
        <v>354</v>
      </c>
      <c r="G240" s="9" t="s">
        <v>374</v>
      </c>
      <c r="O240" s="11"/>
      <c r="P240" s="11"/>
    </row>
    <row r="241" spans="1:16" s="10" customFormat="1" x14ac:dyDescent="0.25">
      <c r="A241" s="7"/>
      <c r="C241" s="13"/>
      <c r="D241" s="13"/>
      <c r="E241" s="12"/>
      <c r="O241" s="11"/>
      <c r="P241" s="11"/>
    </row>
    <row r="242" spans="1:16" s="10" customFormat="1" ht="25.5" customHeight="1" x14ac:dyDescent="0.25">
      <c r="A242" s="7"/>
      <c r="C242" s="105" t="s">
        <v>372</v>
      </c>
      <c r="D242" s="105"/>
      <c r="E242" s="105"/>
      <c r="F242" s="4">
        <f>AD237</f>
        <v>1145060.9230769228</v>
      </c>
      <c r="G242" s="4">
        <f>AE237</f>
        <v>1935807.1538461535</v>
      </c>
      <c r="O242" s="11"/>
      <c r="P242" s="11"/>
    </row>
    <row r="243" spans="1:16" s="10" customFormat="1" ht="25.5" customHeight="1" x14ac:dyDescent="0.25">
      <c r="A243" s="7"/>
      <c r="C243" s="105" t="s">
        <v>383</v>
      </c>
      <c r="D243" s="105"/>
      <c r="E243" s="105"/>
      <c r="F243" s="4">
        <f>V170</f>
        <v>7838815.2498461548</v>
      </c>
      <c r="G243" s="4">
        <f>W170</f>
        <v>10437830.185615387</v>
      </c>
      <c r="O243" s="11"/>
      <c r="P243" s="11"/>
    </row>
    <row r="244" spans="1:16" s="10" customFormat="1" ht="25.5" customHeight="1" x14ac:dyDescent="0.25">
      <c r="A244" s="7"/>
      <c r="C244" s="105" t="s">
        <v>384</v>
      </c>
      <c r="D244" s="105"/>
      <c r="E244" s="105"/>
      <c r="F244" s="4">
        <v>2000000</v>
      </c>
      <c r="G244" s="4">
        <v>2000000</v>
      </c>
      <c r="O244" s="11"/>
      <c r="P244" s="11"/>
    </row>
    <row r="245" spans="1:16" s="10" customFormat="1" ht="24.75" customHeight="1" x14ac:dyDescent="0.25">
      <c r="A245" s="7"/>
      <c r="C245" s="105" t="s">
        <v>250</v>
      </c>
      <c r="D245" s="105"/>
      <c r="E245" s="105"/>
      <c r="F245" s="4">
        <f>F242+F243+F244</f>
        <v>10983876.172923077</v>
      </c>
      <c r="G245" s="4">
        <f>G242+G243+G244</f>
        <v>14373637.339461541</v>
      </c>
      <c r="O245" s="11"/>
      <c r="P245" s="11"/>
    </row>
    <row r="246" spans="1:16" s="10" customFormat="1" x14ac:dyDescent="0.25">
      <c r="A246" s="7"/>
      <c r="B246" s="8"/>
      <c r="C246" s="7"/>
      <c r="D246" s="7"/>
      <c r="E246" s="9"/>
      <c r="O246" s="11"/>
      <c r="P246" s="11"/>
    </row>
    <row r="247" spans="1:16" s="10" customFormat="1" x14ac:dyDescent="0.25">
      <c r="A247" s="7"/>
      <c r="B247" s="7"/>
      <c r="C247" s="7"/>
      <c r="D247" s="7"/>
      <c r="E247" s="9"/>
      <c r="O247" s="11"/>
      <c r="P247" s="11"/>
    </row>
    <row r="248" spans="1:16" s="10" customFormat="1" x14ac:dyDescent="0.25">
      <c r="A248" s="7"/>
      <c r="B248" s="7"/>
      <c r="C248" s="7"/>
      <c r="D248" s="7"/>
      <c r="E248" s="9"/>
      <c r="O248" s="11"/>
      <c r="P248" s="11"/>
    </row>
  </sheetData>
  <mergeCells count="5">
    <mergeCell ref="C245:E245"/>
    <mergeCell ref="C240:E240"/>
    <mergeCell ref="C242:E242"/>
    <mergeCell ref="C243:E243"/>
    <mergeCell ref="C244:E244"/>
  </mergeCells>
  <pageMargins left="0.26" right="0.36" top="0.32" bottom="0.25" header="0.17" footer="0.18"/>
  <pageSetup paperSize="5" scale="61" fitToHeight="6" orientation="landscape" r:id="rId1"/>
  <headerFooter alignWithMargins="0"/>
  <rowBreaks count="3" manualBreakCount="3">
    <brk id="44" max="16383" man="1"/>
    <brk id="99" max="16383" man="1"/>
    <brk id="224" max="16383" man="1"/>
  </row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H9"/>
  <sheetViews>
    <sheetView zoomScaleNormal="100" workbookViewId="0">
      <selection activeCell="B4" sqref="B4"/>
    </sheetView>
  </sheetViews>
  <sheetFormatPr defaultRowHeight="13.2" x14ac:dyDescent="0.25"/>
  <sheetData>
    <row r="9" spans="4:8" ht="24.6" x14ac:dyDescent="0.4">
      <c r="D9" s="106" t="s">
        <v>429</v>
      </c>
      <c r="E9" s="106"/>
      <c r="F9" s="106"/>
      <c r="G9" s="106"/>
      <c r="H9" s="106"/>
    </row>
  </sheetData>
  <mergeCells count="1">
    <mergeCell ref="D9:H9"/>
  </mergeCells>
  <pageMargins left="0.75" right="0.75" top="1" bottom="1" header="0.5" footer="0.5"/>
  <pageSetup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S776"/>
  <sheetViews>
    <sheetView view="pageBreakPreview" zoomScaleNormal="100" zoomScaleSheetLayoutView="100" workbookViewId="0"/>
  </sheetViews>
  <sheetFormatPr defaultColWidth="9.109375" defaultRowHeight="13.2" outlineLevelCol="1" x14ac:dyDescent="0.25"/>
  <cols>
    <col min="1" max="1" width="3.88671875" style="1" customWidth="1"/>
    <col min="2" max="2" width="21.6640625" style="15" bestFit="1" customWidth="1"/>
    <col min="3" max="3" width="0" style="15" hidden="1" customWidth="1"/>
    <col min="4" max="4" width="17.33203125" style="15" bestFit="1" customWidth="1"/>
    <col min="5" max="5" width="10.88671875" style="15" hidden="1" customWidth="1" outlineLevel="1"/>
    <col min="6" max="6" width="14.33203125" style="17" customWidth="1" collapsed="1"/>
    <col min="7" max="7" width="16.6640625" style="17" bestFit="1" customWidth="1"/>
    <col min="8" max="9" width="14.33203125" style="17" customWidth="1"/>
    <col min="10" max="10" width="2.6640625" style="17" customWidth="1"/>
    <col min="11" max="12" width="14.33203125" style="17" customWidth="1"/>
    <col min="13" max="22" width="14.33203125" style="17" hidden="1" customWidth="1" outlineLevel="1"/>
    <col min="23" max="23" width="14.33203125" style="19" hidden="1" customWidth="1" outlineLevel="1"/>
    <col min="24" max="24" width="9.109375" style="19" hidden="1" customWidth="1" outlineLevel="1"/>
    <col min="25" max="25" width="10.109375" style="19" hidden="1" customWidth="1" outlineLevel="1"/>
    <col min="26" max="28" width="9.109375" style="20" hidden="1" customWidth="1" outlineLevel="1"/>
    <col min="29" max="29" width="4.109375" style="20" customWidth="1" collapsed="1"/>
    <col min="30" max="30" width="9.44140625" style="21" customWidth="1"/>
    <col min="31" max="31" width="15.6640625" style="16" bestFit="1" customWidth="1"/>
    <col min="32" max="35" width="11.88671875" style="20" hidden="1" customWidth="1" outlineLevel="1"/>
    <col min="36" max="36" width="24.44140625" style="20" hidden="1" customWidth="1" outlineLevel="1"/>
    <col min="37" max="37" width="27.5546875" style="15" hidden="1" customWidth="1" outlineLevel="1"/>
    <col min="38" max="38" width="13.88671875" style="15" hidden="1" customWidth="1" outlineLevel="1"/>
    <col min="39" max="39" width="9.109375" style="15" hidden="1" customWidth="1" outlineLevel="1"/>
    <col min="40" max="40" width="9.109375" style="15" collapsed="1"/>
    <col min="41" max="41" width="10.33203125" style="15" bestFit="1" customWidth="1"/>
    <col min="42" max="16384" width="9.109375" style="15"/>
  </cols>
  <sheetData>
    <row r="1" spans="1:45" x14ac:dyDescent="0.25">
      <c r="F1" s="16">
        <v>4</v>
      </c>
      <c r="M1" s="18">
        <v>0.75</v>
      </c>
      <c r="AQ1" s="22"/>
      <c r="AR1" s="22"/>
      <c r="AS1" s="22"/>
    </row>
    <row r="2" spans="1:45" ht="15.6" x14ac:dyDescent="0.3">
      <c r="B2" s="23" t="s">
        <v>388</v>
      </c>
      <c r="C2" s="24"/>
      <c r="D2" s="24"/>
      <c r="E2" s="24"/>
      <c r="F2" s="16">
        <v>2</v>
      </c>
      <c r="G2" s="17">
        <v>99999</v>
      </c>
      <c r="H2" s="24"/>
      <c r="I2" s="24"/>
      <c r="J2" s="24"/>
      <c r="K2" s="24"/>
      <c r="L2" s="25">
        <v>1.5</v>
      </c>
      <c r="M2" s="24">
        <v>2</v>
      </c>
      <c r="O2" s="25"/>
      <c r="P2" s="25"/>
      <c r="Q2" s="25"/>
      <c r="R2" s="25"/>
      <c r="S2" s="24"/>
      <c r="T2" s="24"/>
      <c r="U2" s="24"/>
      <c r="V2" s="24"/>
      <c r="W2" s="24"/>
      <c r="X2" s="24"/>
      <c r="Y2" s="24"/>
      <c r="Z2" s="24"/>
      <c r="AA2" s="24"/>
      <c r="AB2" s="24"/>
      <c r="AC2" s="24"/>
      <c r="AD2" s="24"/>
      <c r="AE2" s="26" t="s">
        <v>389</v>
      </c>
      <c r="AF2" s="24"/>
      <c r="AG2" s="24"/>
      <c r="AH2" s="24"/>
      <c r="AI2" s="24"/>
      <c r="AJ2" s="24"/>
      <c r="AK2" s="24"/>
      <c r="AL2" s="24"/>
      <c r="AQ2" s="22" t="s">
        <v>390</v>
      </c>
      <c r="AR2" s="22"/>
      <c r="AS2" s="22"/>
    </row>
    <row r="3" spans="1:45" x14ac:dyDescent="0.25">
      <c r="F3" s="16">
        <v>1</v>
      </c>
      <c r="G3" s="17">
        <v>49999</v>
      </c>
      <c r="H3" s="27" t="s">
        <v>373</v>
      </c>
      <c r="I3" s="27" t="s">
        <v>391</v>
      </c>
      <c r="J3" s="27"/>
      <c r="K3" s="27" t="s">
        <v>392</v>
      </c>
      <c r="L3" s="27" t="s">
        <v>391</v>
      </c>
      <c r="M3" s="27" t="s">
        <v>393</v>
      </c>
      <c r="N3" s="27" t="s">
        <v>393</v>
      </c>
      <c r="O3" s="27" t="s">
        <v>372</v>
      </c>
      <c r="P3" s="27" t="s">
        <v>372</v>
      </c>
      <c r="Q3" s="27" t="s">
        <v>361</v>
      </c>
      <c r="R3" s="27" t="s">
        <v>361</v>
      </c>
      <c r="AE3" s="21">
        <v>37072</v>
      </c>
      <c r="AF3" s="28"/>
      <c r="AO3" s="32" t="s">
        <v>431</v>
      </c>
      <c r="AQ3" s="22"/>
      <c r="AR3" s="22"/>
      <c r="AS3" s="22"/>
    </row>
    <row r="4" spans="1:45" x14ac:dyDescent="0.25">
      <c r="B4" s="6" t="s">
        <v>0</v>
      </c>
      <c r="C4" s="6" t="s">
        <v>394</v>
      </c>
      <c r="D4" s="6" t="s">
        <v>1</v>
      </c>
      <c r="E4" s="6" t="s">
        <v>2</v>
      </c>
      <c r="F4" s="27" t="s">
        <v>3</v>
      </c>
      <c r="G4" s="27" t="s">
        <v>395</v>
      </c>
      <c r="H4" s="27" t="s">
        <v>372</v>
      </c>
      <c r="I4" s="27" t="s">
        <v>361</v>
      </c>
      <c r="J4" s="27"/>
      <c r="K4" s="27" t="s">
        <v>372</v>
      </c>
      <c r="L4" s="27" t="s">
        <v>361</v>
      </c>
      <c r="M4" s="27" t="s">
        <v>396</v>
      </c>
      <c r="N4" s="27" t="s">
        <v>361</v>
      </c>
      <c r="O4" s="27" t="s">
        <v>397</v>
      </c>
      <c r="P4" s="27" t="s">
        <v>398</v>
      </c>
      <c r="Q4" s="27" t="s">
        <v>397</v>
      </c>
      <c r="R4" s="27" t="s">
        <v>398</v>
      </c>
      <c r="S4" s="27" t="s">
        <v>399</v>
      </c>
      <c r="T4" s="27" t="s">
        <v>400</v>
      </c>
      <c r="U4" s="27" t="s">
        <v>3</v>
      </c>
      <c r="V4" s="27" t="s">
        <v>3</v>
      </c>
      <c r="W4" s="29"/>
      <c r="X4" s="29" t="s">
        <v>401</v>
      </c>
      <c r="Y4" s="29"/>
      <c r="Z4" s="30" t="s">
        <v>402</v>
      </c>
      <c r="AA4" s="30"/>
      <c r="AB4" s="2" t="s">
        <v>249</v>
      </c>
      <c r="AC4" s="2" t="s">
        <v>403</v>
      </c>
      <c r="AD4" s="31" t="s">
        <v>404</v>
      </c>
      <c r="AE4" s="32" t="s">
        <v>405</v>
      </c>
      <c r="AF4" s="2" t="s">
        <v>372</v>
      </c>
      <c r="AG4" s="2" t="s">
        <v>406</v>
      </c>
      <c r="AH4" s="2" t="s">
        <v>407</v>
      </c>
      <c r="AI4" s="2" t="s">
        <v>408</v>
      </c>
      <c r="AJ4" s="2" t="s">
        <v>409</v>
      </c>
      <c r="AK4" s="6" t="s">
        <v>410</v>
      </c>
      <c r="AO4" s="32" t="s">
        <v>430</v>
      </c>
      <c r="AP4" s="32" t="s">
        <v>432</v>
      </c>
      <c r="AQ4" s="22" t="s">
        <v>270</v>
      </c>
      <c r="AR4" s="22">
        <v>3.4889999999999997E-2</v>
      </c>
      <c r="AS4" s="22"/>
    </row>
    <row r="5" spans="1:45" x14ac:dyDescent="0.25">
      <c r="B5" s="6"/>
      <c r="C5" s="6"/>
      <c r="D5" s="6"/>
      <c r="E5" s="6"/>
      <c r="F5" s="27" t="s">
        <v>411</v>
      </c>
      <c r="G5" s="27"/>
      <c r="H5" s="27"/>
      <c r="I5" s="27"/>
      <c r="J5" s="27"/>
      <c r="K5" s="27"/>
      <c r="L5" s="27"/>
      <c r="M5" s="27"/>
      <c r="N5" s="27"/>
      <c r="O5" s="27"/>
      <c r="P5" s="27"/>
      <c r="Q5" s="27"/>
      <c r="R5" s="27"/>
      <c r="S5" s="27"/>
      <c r="T5" s="27"/>
      <c r="U5" s="27" t="s">
        <v>412</v>
      </c>
      <c r="V5" s="27" t="s">
        <v>269</v>
      </c>
      <c r="W5" s="29" t="s">
        <v>413</v>
      </c>
      <c r="X5" s="29" t="s">
        <v>414</v>
      </c>
      <c r="Y5" s="29" t="s">
        <v>250</v>
      </c>
      <c r="Z5" s="30"/>
      <c r="AA5" s="30">
        <v>1999</v>
      </c>
      <c r="AB5" s="30">
        <v>2000</v>
      </c>
      <c r="AC5" s="2"/>
      <c r="AD5" s="31"/>
      <c r="AE5" s="32"/>
      <c r="AF5" s="2"/>
      <c r="AG5" s="2"/>
      <c r="AH5" s="2"/>
      <c r="AI5" s="2"/>
      <c r="AJ5" s="2"/>
      <c r="AK5" s="6"/>
    </row>
    <row r="6" spans="1:45" ht="58.8" x14ac:dyDescent="0.25">
      <c r="A6" s="33" t="s">
        <v>76</v>
      </c>
      <c r="B6" s="15" t="s">
        <v>4</v>
      </c>
      <c r="D6" s="15" t="s">
        <v>7</v>
      </c>
      <c r="F6" s="16">
        <v>70700</v>
      </c>
      <c r="G6" s="16">
        <f t="shared" ref="G6:G21" si="0">F6/52</f>
        <v>1359.6153846153845</v>
      </c>
      <c r="H6" s="34">
        <f>IF(AC6="N",IF(F6&lt;$G$3,$F$3*G6*AE6,IF(F6&lt;$G$2,$F$2*G6*AE6,$F$1*G6*AE6)),0)</f>
        <v>19034.615384615383</v>
      </c>
      <c r="I6" s="34">
        <f>IF(AC6="Y",(IF(F6&lt;$G$3,$F$3*G6*AE6,IF(F6&lt;$G$2,$F$2*G6*AE6,$F$1*G6*AE6))*$L$2),0)</f>
        <v>0</v>
      </c>
      <c r="J6" s="34"/>
      <c r="K6" s="34">
        <f>IF(AC6="N",(MIN((($F$3*G6*AE6+ROUNDUP((F6/10000),0)*G6)*2),F6)),0)</f>
        <v>40788.461538461532</v>
      </c>
      <c r="L6" s="34">
        <f>IF(AC6="Y",(MIN((($F$3*G6*AE6+ROUNDUP((F6/10000),0)*G6)*2),F6))*$L$2,0)</f>
        <v>0</v>
      </c>
      <c r="M6" s="34">
        <f>IF(AC6="N",IF((F6/10000*G6*$M$2)&gt;F6*$M$1,F6*$M$1,(F6/10000*G6*$M$2)),0)</f>
        <v>19224.961538461539</v>
      </c>
      <c r="N6" s="34">
        <f>IF(AC6="Y",(IF((F6/10000*G6*$M$2)&gt;F6*$M$1,F6*$M$1,(F6/10000*G6*$M$2)))*$L$2,0)</f>
        <v>0</v>
      </c>
      <c r="O6" s="34">
        <f>MAX(IF(F6&lt;$G$3,$F$3*G6*AE6,IF(F6&lt;$G$2,$F$2*G6*AE6,$F$1*G6*AE6)),IF((F6/10000*G6*$M$2)&gt;F6*$M$1,F6*$M$1,(F6/10000*G6*$M$2)))</f>
        <v>19224.961538461539</v>
      </c>
      <c r="P6" s="34">
        <f>MIN(IF(F6&lt;$G$3,$F$3*G6*AE6,IF(F6&lt;$G$2,$F$2*G6*AE6,$F$1*G6*AE6)),IF((F6/10000*G6*$M$2)&gt;F6*$M$1,F6*$M$1,(F6/10000*G6*$M$2)))</f>
        <v>19034.615384615383</v>
      </c>
      <c r="Q6" s="34">
        <f>MAX(I6,N6)</f>
        <v>0</v>
      </c>
      <c r="R6" s="34">
        <f>MIN(I6,N6)</f>
        <v>0</v>
      </c>
      <c r="S6" s="35">
        <f>F6/10000</f>
        <v>7.07</v>
      </c>
      <c r="T6" s="35">
        <f>ROUNDUP(S6,0)</f>
        <v>8</v>
      </c>
      <c r="U6" s="17" t="s">
        <v>269</v>
      </c>
      <c r="V6" s="17">
        <f>F6</f>
        <v>70700</v>
      </c>
      <c r="Y6" s="19">
        <f>(W6+X6)</f>
        <v>0</v>
      </c>
      <c r="AC6" s="20" t="s">
        <v>415</v>
      </c>
      <c r="AD6" s="21">
        <v>34722</v>
      </c>
      <c r="AE6" s="36">
        <f>ROUNDUP(DAYS360(AD6,$AE$3)/365,0)</f>
        <v>7</v>
      </c>
      <c r="AF6" s="35">
        <f>(G6*AE6)+(G6*T6)</f>
        <v>20394.230769230766</v>
      </c>
      <c r="AG6" s="35">
        <f>26*G6</f>
        <v>35350</v>
      </c>
      <c r="AH6" s="35">
        <f>G6*52</f>
        <v>70700</v>
      </c>
      <c r="AI6" s="35">
        <f>AF6*2</f>
        <v>40788.461538461532</v>
      </c>
      <c r="AJ6" s="37">
        <f>(SUM(AI6:AI46)+SUM(AI48:AI89)+SUM(AI91:AI106)+SUM(AI109:AI118)+SUM(AI120:AI135)+SUM(AI137:AI146)+SUM(AI148:AI160)+SUM(AI162:AI276)+SUM(AI278:AI290)+SUM(AI292:AI314))</f>
        <v>1883747.153846154</v>
      </c>
      <c r="AL6" s="15">
        <f>IF(AC6="N",V6,0)</f>
        <v>70700</v>
      </c>
      <c r="AM6" s="15">
        <f>IF(AL6&gt;0,1,0)</f>
        <v>1</v>
      </c>
    </row>
    <row r="7" spans="1:45" s="39" customFormat="1" ht="15.6" x14ac:dyDescent="0.25">
      <c r="A7" s="38"/>
      <c r="B7" s="39" t="s">
        <v>5</v>
      </c>
      <c r="D7" s="39" t="s">
        <v>8</v>
      </c>
      <c r="F7" s="40">
        <v>206000</v>
      </c>
      <c r="G7" s="40">
        <f t="shared" si="0"/>
        <v>3961.5384615384614</v>
      </c>
      <c r="H7" s="34"/>
      <c r="I7" s="34"/>
      <c r="J7" s="34"/>
      <c r="K7" s="34"/>
      <c r="L7" s="41"/>
      <c r="M7" s="42"/>
      <c r="N7" s="42"/>
      <c r="O7" s="34"/>
      <c r="P7" s="34"/>
      <c r="Q7" s="34"/>
      <c r="R7" s="34"/>
      <c r="S7" s="43">
        <f t="shared" ref="S7:S43" si="1">F7/10000</f>
        <v>20.6</v>
      </c>
      <c r="T7" s="43">
        <f t="shared" ref="T7:T43" si="2">ROUNDUP(S7,0)</f>
        <v>21</v>
      </c>
      <c r="U7" s="44" t="s">
        <v>269</v>
      </c>
      <c r="V7" s="44">
        <f t="shared" ref="V7:V43" si="3">F7</f>
        <v>206000</v>
      </c>
      <c r="W7" s="45"/>
      <c r="X7" s="45"/>
      <c r="Y7" s="45">
        <v>90000</v>
      </c>
      <c r="Z7" s="46"/>
      <c r="AA7" s="46"/>
      <c r="AB7" s="46"/>
      <c r="AC7" s="46" t="s">
        <v>416</v>
      </c>
      <c r="AD7" s="21">
        <v>29430</v>
      </c>
      <c r="AE7" s="36">
        <f t="shared" ref="AE7:AE70" si="4">ROUNDUP(DAYS360(AD7,$AE$3)/365,0)</f>
        <v>21</v>
      </c>
      <c r="AF7" s="46"/>
      <c r="AG7" s="46"/>
      <c r="AH7" s="46"/>
      <c r="AI7" s="46"/>
      <c r="AJ7" s="46"/>
      <c r="AL7" s="6">
        <f t="shared" ref="AL7:AL70" si="5">IF(AC7="N",V7,0)</f>
        <v>0</v>
      </c>
      <c r="AM7" s="6">
        <f>IF(AL7&gt;0,1,0)</f>
        <v>0</v>
      </c>
    </row>
    <row r="8" spans="1:45" ht="15" x14ac:dyDescent="0.25">
      <c r="A8" s="47"/>
      <c r="B8" s="15" t="s">
        <v>6</v>
      </c>
      <c r="D8" s="15" t="s">
        <v>9</v>
      </c>
      <c r="F8" s="16">
        <v>222000</v>
      </c>
      <c r="G8" s="16">
        <f t="shared" si="0"/>
        <v>4269.2307692307695</v>
      </c>
      <c r="H8" s="34">
        <f>IF(AC8="N",IF(F8&lt;$G$3,$F$3*G8*AE8,IF(F8&lt;$G$2,$F$2*G8*AE8,$F$1*G8*AE8)),0)</f>
        <v>0</v>
      </c>
      <c r="I8" s="34">
        <f t="shared" ref="I8:I24" si="6">IF(AC8="Y",(IF(F8&lt;$G$3,$F$3*G8*AE8,IF(F8&lt;$G$2,$F$2*G8*AE8,$F$1*G8*AE8))*$L$2),0)</f>
        <v>717230.76923076925</v>
      </c>
      <c r="J8" s="34"/>
      <c r="K8" s="34">
        <f>IF(AC8="N",(MIN((($F$3*G8*AE8+ROUNDUP((F8/10000),0)*G8)*2),F8)),0)</f>
        <v>0</v>
      </c>
      <c r="L8" s="34">
        <f>IF(AC8="Y",(MIN((($F$3*G8*AE8+ROUNDUP((F8/10000),0)*G8)*2),F8))*$L$2,0)</f>
        <v>333000</v>
      </c>
      <c r="M8" s="34">
        <f t="shared" ref="M8:M24" si="7">IF(AC8="N",IF((F8/10000*G8*$M$2)&gt;F8*$M$1,F8*$M$1,(F8/10000*G8*$M$2)),0)</f>
        <v>0</v>
      </c>
      <c r="N8" s="34">
        <f t="shared" ref="N8:N24" si="8">IF(AC8="Y",(IF((F8/10000*G8*$M$2)&gt;F8*$M$1,F8*$M$1,(F8/10000*G8*$M$2)))*$L$2,0)</f>
        <v>249750</v>
      </c>
      <c r="O8" s="34">
        <f t="shared" ref="O8:O24" si="9">MAX(IF(F8&lt;$G$3,$F$3*G8*AE8,IF(F8&lt;$G$2,$F$2*G8*AE8,$F$1*G8*AE8)),IF((F8/10000*G8*$M$2)&gt;F8*$M$1,F8*$M$1,(F8/10000*G8*$M$2)))</f>
        <v>478153.84615384619</v>
      </c>
      <c r="P8" s="34">
        <f t="shared" ref="P8:P24" si="10">MIN(IF(F8&lt;$G$3,$F$3*G8*AE8,IF(F8&lt;$G$2,$F$2*G8*AE8,$F$1*G8*AE8)),IF((F8/10000*G8*$M$2)&gt;F8*$M$1,F8*$M$1,(F8/10000*G8*$M$2)))</f>
        <v>166500</v>
      </c>
      <c r="Q8" s="34">
        <f t="shared" ref="Q8:Q43" si="11">MAX(I8,N8)</f>
        <v>717230.76923076925</v>
      </c>
      <c r="R8" s="34">
        <f t="shared" ref="R8:R43" si="12">MIN(I8,N8)</f>
        <v>249750</v>
      </c>
      <c r="S8" s="35">
        <f t="shared" si="1"/>
        <v>22.2</v>
      </c>
      <c r="T8" s="35">
        <f t="shared" si="2"/>
        <v>23</v>
      </c>
      <c r="U8" s="17" t="s">
        <v>269</v>
      </c>
      <c r="V8" s="17">
        <f t="shared" si="3"/>
        <v>222000</v>
      </c>
      <c r="Y8" s="19">
        <v>75000</v>
      </c>
      <c r="AC8" s="20" t="s">
        <v>416</v>
      </c>
      <c r="AD8" s="21">
        <v>26931</v>
      </c>
      <c r="AE8" s="36">
        <f t="shared" si="4"/>
        <v>28</v>
      </c>
      <c r="AL8" s="15">
        <f t="shared" si="5"/>
        <v>0</v>
      </c>
      <c r="AM8" s="15">
        <f t="shared" ref="AM8:AM71" si="13">IF(AL8&gt;0,1,0)</f>
        <v>0</v>
      </c>
    </row>
    <row r="9" spans="1:45" ht="15" x14ac:dyDescent="0.25">
      <c r="A9" s="47"/>
      <c r="B9" s="15" t="s">
        <v>10</v>
      </c>
      <c r="D9" s="15" t="s">
        <v>11</v>
      </c>
      <c r="F9" s="16">
        <v>52600</v>
      </c>
      <c r="G9" s="16">
        <f t="shared" si="0"/>
        <v>1011.5384615384615</v>
      </c>
      <c r="H9" s="34">
        <f t="shared" ref="H9:H72" si="14">IF(AC9="N",IF(F9&lt;$G$3,$F$3*G9*AE9,IF(F9&lt;$G$2,$F$2*G9*AE9,$F$1*G9*AE9)),0)</f>
        <v>0</v>
      </c>
      <c r="I9" s="34">
        <f t="shared" si="6"/>
        <v>69796.153846153844</v>
      </c>
      <c r="J9" s="34"/>
      <c r="K9" s="34">
        <f t="shared" ref="K9:K24" si="15">IF(AC9="N",(MIN((($F$3*G9*AE9+ROUNDUP((F9/10000),0)*G9)*2),F9)),0)</f>
        <v>0</v>
      </c>
      <c r="L9" s="34">
        <f t="shared" ref="L9:L24" si="16">IF(AC9="Y",(MIN((($F$3*G9*AE9+ROUNDUP((F9/10000),0)*G9)*2),F9))*$L$2,0)</f>
        <v>78900</v>
      </c>
      <c r="M9" s="34">
        <f t="shared" si="7"/>
        <v>0</v>
      </c>
      <c r="N9" s="34">
        <f t="shared" si="8"/>
        <v>15962.076923076922</v>
      </c>
      <c r="O9" s="34">
        <f t="shared" si="9"/>
        <v>46530.769230769234</v>
      </c>
      <c r="P9" s="34">
        <f t="shared" si="10"/>
        <v>10641.384615384615</v>
      </c>
      <c r="Q9" s="34">
        <f t="shared" si="11"/>
        <v>69796.153846153844</v>
      </c>
      <c r="R9" s="34">
        <f t="shared" si="12"/>
        <v>15962.076923076922</v>
      </c>
      <c r="S9" s="35">
        <f t="shared" si="1"/>
        <v>5.26</v>
      </c>
      <c r="T9" s="35">
        <f t="shared" si="2"/>
        <v>6</v>
      </c>
      <c r="U9" s="17" t="s">
        <v>269</v>
      </c>
      <c r="V9" s="17">
        <f t="shared" si="3"/>
        <v>52600</v>
      </c>
      <c r="Y9" s="19">
        <f t="shared" ref="Y9:Y43" si="17">(W9+X9)</f>
        <v>0</v>
      </c>
      <c r="AC9" s="20" t="s">
        <v>416</v>
      </c>
      <c r="AD9" s="21">
        <v>28751</v>
      </c>
      <c r="AE9" s="36">
        <f t="shared" si="4"/>
        <v>23</v>
      </c>
      <c r="AL9" s="15">
        <f t="shared" si="5"/>
        <v>0</v>
      </c>
      <c r="AM9" s="15">
        <f t="shared" si="13"/>
        <v>0</v>
      </c>
    </row>
    <row r="10" spans="1:45" ht="15" x14ac:dyDescent="0.25">
      <c r="A10" s="47"/>
      <c r="B10" s="15" t="s">
        <v>12</v>
      </c>
      <c r="D10" s="15" t="s">
        <v>13</v>
      </c>
      <c r="F10" s="16">
        <v>180000</v>
      </c>
      <c r="G10" s="16">
        <f t="shared" si="0"/>
        <v>3461.5384615384614</v>
      </c>
      <c r="H10" s="34">
        <f t="shared" si="14"/>
        <v>0</v>
      </c>
      <c r="I10" s="34">
        <f t="shared" si="6"/>
        <v>456923.07692307694</v>
      </c>
      <c r="J10" s="34"/>
      <c r="K10" s="34">
        <f t="shared" si="15"/>
        <v>0</v>
      </c>
      <c r="L10" s="34">
        <f t="shared" si="16"/>
        <v>270000</v>
      </c>
      <c r="M10" s="34">
        <f t="shared" si="7"/>
        <v>0</v>
      </c>
      <c r="N10" s="34">
        <f t="shared" si="8"/>
        <v>186923.07692307691</v>
      </c>
      <c r="O10" s="34">
        <f t="shared" si="9"/>
        <v>304615.38461538462</v>
      </c>
      <c r="P10" s="34">
        <f t="shared" si="10"/>
        <v>124615.38461538461</v>
      </c>
      <c r="Q10" s="34">
        <f t="shared" si="11"/>
        <v>456923.07692307694</v>
      </c>
      <c r="R10" s="34">
        <f t="shared" si="12"/>
        <v>186923.07692307691</v>
      </c>
      <c r="S10" s="35">
        <f t="shared" si="1"/>
        <v>18</v>
      </c>
      <c r="T10" s="35">
        <f t="shared" si="2"/>
        <v>18</v>
      </c>
      <c r="U10" s="17" t="s">
        <v>269</v>
      </c>
      <c r="V10" s="17">
        <f t="shared" si="3"/>
        <v>180000</v>
      </c>
      <c r="Y10" s="19">
        <v>50000</v>
      </c>
      <c r="AC10" s="20" t="s">
        <v>416</v>
      </c>
      <c r="AD10" s="21">
        <v>29157</v>
      </c>
      <c r="AE10" s="36">
        <f t="shared" si="4"/>
        <v>22</v>
      </c>
      <c r="AL10" s="15">
        <f t="shared" si="5"/>
        <v>0</v>
      </c>
      <c r="AM10" s="15">
        <f t="shared" si="13"/>
        <v>0</v>
      </c>
    </row>
    <row r="11" spans="1:45" ht="15" x14ac:dyDescent="0.25">
      <c r="A11" s="47"/>
      <c r="B11" s="15" t="s">
        <v>14</v>
      </c>
      <c r="D11" s="15" t="s">
        <v>15</v>
      </c>
      <c r="F11" s="16">
        <v>30000</v>
      </c>
      <c r="G11" s="16">
        <f t="shared" si="0"/>
        <v>576.92307692307691</v>
      </c>
      <c r="H11" s="34">
        <f t="shared" si="14"/>
        <v>1730.7692307692307</v>
      </c>
      <c r="I11" s="34">
        <f t="shared" si="6"/>
        <v>0</v>
      </c>
      <c r="J11" s="34"/>
      <c r="K11" s="34">
        <f t="shared" si="15"/>
        <v>6923.0769230769229</v>
      </c>
      <c r="L11" s="34">
        <f t="shared" si="16"/>
        <v>0</v>
      </c>
      <c r="M11" s="34">
        <f t="shared" si="7"/>
        <v>3461.5384615384614</v>
      </c>
      <c r="N11" s="34">
        <f t="shared" si="8"/>
        <v>0</v>
      </c>
      <c r="O11" s="34">
        <f t="shared" si="9"/>
        <v>3461.5384615384614</v>
      </c>
      <c r="P11" s="34">
        <f t="shared" si="10"/>
        <v>1730.7692307692307</v>
      </c>
      <c r="Q11" s="34">
        <f t="shared" si="11"/>
        <v>0</v>
      </c>
      <c r="R11" s="34">
        <f t="shared" si="12"/>
        <v>0</v>
      </c>
      <c r="S11" s="35">
        <f t="shared" si="1"/>
        <v>3</v>
      </c>
      <c r="T11" s="35">
        <f t="shared" si="2"/>
        <v>3</v>
      </c>
      <c r="U11" s="17" t="s">
        <v>269</v>
      </c>
      <c r="V11" s="17">
        <f t="shared" si="3"/>
        <v>30000</v>
      </c>
      <c r="Y11" s="19">
        <f t="shared" si="17"/>
        <v>0</v>
      </c>
      <c r="AC11" s="20" t="s">
        <v>415</v>
      </c>
      <c r="AD11" s="21">
        <v>36325</v>
      </c>
      <c r="AE11" s="36">
        <f t="shared" si="4"/>
        <v>3</v>
      </c>
      <c r="AF11" s="35">
        <f>(G11*AE11)+(G11*T11)</f>
        <v>3461.5384615384614</v>
      </c>
      <c r="AG11" s="35">
        <f>26*G11</f>
        <v>15000</v>
      </c>
      <c r="AH11" s="35">
        <f>G11*52</f>
        <v>30000</v>
      </c>
      <c r="AI11" s="35">
        <f>AF11*2</f>
        <v>6923.0769230769229</v>
      </c>
      <c r="AJ11" s="35"/>
      <c r="AL11" s="15">
        <f t="shared" si="5"/>
        <v>30000</v>
      </c>
      <c r="AM11" s="15">
        <f t="shared" si="13"/>
        <v>1</v>
      </c>
    </row>
    <row r="12" spans="1:45" ht="15" x14ac:dyDescent="0.25">
      <c r="A12" s="47"/>
      <c r="B12" s="15" t="s">
        <v>16</v>
      </c>
      <c r="D12" s="15" t="s">
        <v>17</v>
      </c>
      <c r="F12" s="16">
        <v>65000</v>
      </c>
      <c r="G12" s="16">
        <f t="shared" si="0"/>
        <v>1250</v>
      </c>
      <c r="H12" s="34">
        <f t="shared" si="14"/>
        <v>2500</v>
      </c>
      <c r="I12" s="34">
        <f t="shared" si="6"/>
        <v>0</v>
      </c>
      <c r="J12" s="34"/>
      <c r="K12" s="34">
        <f t="shared" si="15"/>
        <v>20000</v>
      </c>
      <c r="L12" s="34">
        <f t="shared" si="16"/>
        <v>0</v>
      </c>
      <c r="M12" s="34">
        <f t="shared" si="7"/>
        <v>16250</v>
      </c>
      <c r="N12" s="34">
        <f t="shared" si="8"/>
        <v>0</v>
      </c>
      <c r="O12" s="34">
        <f t="shared" si="9"/>
        <v>16250</v>
      </c>
      <c r="P12" s="34">
        <f t="shared" si="10"/>
        <v>2500</v>
      </c>
      <c r="Q12" s="34">
        <f t="shared" si="11"/>
        <v>0</v>
      </c>
      <c r="R12" s="34">
        <f t="shared" si="12"/>
        <v>0</v>
      </c>
      <c r="S12" s="35">
        <f t="shared" si="1"/>
        <v>6.5</v>
      </c>
      <c r="T12" s="35">
        <f t="shared" si="2"/>
        <v>7</v>
      </c>
      <c r="U12" s="17" t="s">
        <v>269</v>
      </c>
      <c r="V12" s="17">
        <f t="shared" si="3"/>
        <v>65000</v>
      </c>
      <c r="Y12" s="19">
        <f t="shared" si="17"/>
        <v>0</v>
      </c>
      <c r="AC12" s="20" t="s">
        <v>415</v>
      </c>
      <c r="AD12" s="21">
        <v>36892</v>
      </c>
      <c r="AE12" s="36">
        <f t="shared" si="4"/>
        <v>1</v>
      </c>
      <c r="AF12" s="35">
        <f>(G12*AE12)+(G12*T12)</f>
        <v>10000</v>
      </c>
      <c r="AG12" s="35">
        <f>26*G12</f>
        <v>32500</v>
      </c>
      <c r="AH12" s="35">
        <f>G12*52</f>
        <v>65000</v>
      </c>
      <c r="AI12" s="35">
        <f>AF12*2</f>
        <v>20000</v>
      </c>
      <c r="AJ12" s="35"/>
      <c r="AL12" s="15">
        <f t="shared" si="5"/>
        <v>65000</v>
      </c>
      <c r="AM12" s="15">
        <f t="shared" si="13"/>
        <v>1</v>
      </c>
    </row>
    <row r="13" spans="1:45" ht="15" x14ac:dyDescent="0.25">
      <c r="A13" s="47"/>
      <c r="B13" s="15" t="s">
        <v>18</v>
      </c>
      <c r="D13" s="15" t="s">
        <v>19</v>
      </c>
      <c r="F13" s="16">
        <v>95000</v>
      </c>
      <c r="G13" s="16">
        <f t="shared" si="0"/>
        <v>1826.9230769230769</v>
      </c>
      <c r="H13" s="34">
        <f t="shared" si="14"/>
        <v>51153.846153846156</v>
      </c>
      <c r="I13" s="34">
        <f t="shared" si="6"/>
        <v>0</v>
      </c>
      <c r="J13" s="34"/>
      <c r="K13" s="34">
        <f t="shared" si="15"/>
        <v>87692.307692307688</v>
      </c>
      <c r="L13" s="34">
        <f t="shared" si="16"/>
        <v>0</v>
      </c>
      <c r="M13" s="34">
        <f t="shared" si="7"/>
        <v>34711.538461538461</v>
      </c>
      <c r="N13" s="34">
        <f t="shared" si="8"/>
        <v>0</v>
      </c>
      <c r="O13" s="34">
        <f t="shared" si="9"/>
        <v>51153.846153846156</v>
      </c>
      <c r="P13" s="34">
        <f t="shared" si="10"/>
        <v>34711.538461538461</v>
      </c>
      <c r="Q13" s="34">
        <f t="shared" si="11"/>
        <v>0</v>
      </c>
      <c r="R13" s="34">
        <f t="shared" si="12"/>
        <v>0</v>
      </c>
      <c r="S13" s="35">
        <f t="shared" si="1"/>
        <v>9.5</v>
      </c>
      <c r="T13" s="35">
        <f t="shared" si="2"/>
        <v>10</v>
      </c>
      <c r="U13" s="17" t="s">
        <v>269</v>
      </c>
      <c r="V13" s="17">
        <f t="shared" si="3"/>
        <v>95000</v>
      </c>
      <c r="Y13" s="19">
        <f t="shared" si="17"/>
        <v>0</v>
      </c>
      <c r="AC13" s="20" t="s">
        <v>415</v>
      </c>
      <c r="AD13" s="21">
        <v>32223</v>
      </c>
      <c r="AE13" s="36">
        <f t="shared" si="4"/>
        <v>14</v>
      </c>
      <c r="AF13" s="35">
        <f>(G13*AE13)+(G13*T13)</f>
        <v>43846.153846153844</v>
      </c>
      <c r="AG13" s="35">
        <f>26*G13</f>
        <v>47500</v>
      </c>
      <c r="AH13" s="35">
        <f>G13*52</f>
        <v>95000</v>
      </c>
      <c r="AI13" s="35">
        <f>AF13*2</f>
        <v>87692.307692307688</v>
      </c>
      <c r="AJ13" s="35"/>
      <c r="AL13" s="15">
        <f t="shared" si="5"/>
        <v>95000</v>
      </c>
      <c r="AM13" s="15">
        <f t="shared" si="13"/>
        <v>1</v>
      </c>
    </row>
    <row r="14" spans="1:45" ht="15" x14ac:dyDescent="0.25">
      <c r="A14" s="47"/>
      <c r="B14" s="15" t="s">
        <v>20</v>
      </c>
      <c r="D14" s="15" t="s">
        <v>21</v>
      </c>
      <c r="F14" s="16">
        <v>41500</v>
      </c>
      <c r="G14" s="16">
        <f t="shared" si="0"/>
        <v>798.07692307692309</v>
      </c>
      <c r="H14" s="34">
        <f t="shared" si="14"/>
        <v>4788.461538461539</v>
      </c>
      <c r="I14" s="34">
        <f t="shared" si="6"/>
        <v>0</v>
      </c>
      <c r="J14" s="34"/>
      <c r="K14" s="34">
        <f t="shared" si="15"/>
        <v>17557.692307692309</v>
      </c>
      <c r="L14" s="34">
        <f t="shared" si="16"/>
        <v>0</v>
      </c>
      <c r="M14" s="34">
        <f t="shared" si="7"/>
        <v>6624.0384615384619</v>
      </c>
      <c r="N14" s="34">
        <f t="shared" si="8"/>
        <v>0</v>
      </c>
      <c r="O14" s="34">
        <f t="shared" si="9"/>
        <v>6624.0384615384619</v>
      </c>
      <c r="P14" s="34">
        <f t="shared" si="10"/>
        <v>4788.461538461539</v>
      </c>
      <c r="Q14" s="34">
        <f t="shared" si="11"/>
        <v>0</v>
      </c>
      <c r="R14" s="34">
        <f t="shared" si="12"/>
        <v>0</v>
      </c>
      <c r="S14" s="35">
        <f t="shared" si="1"/>
        <v>4.1500000000000004</v>
      </c>
      <c r="T14" s="35">
        <f t="shared" si="2"/>
        <v>5</v>
      </c>
      <c r="U14" s="17" t="s">
        <v>269</v>
      </c>
      <c r="V14" s="17">
        <f t="shared" si="3"/>
        <v>41500</v>
      </c>
      <c r="Y14" s="19">
        <f t="shared" si="17"/>
        <v>0</v>
      </c>
      <c r="AC14" s="20" t="s">
        <v>415</v>
      </c>
      <c r="AD14" s="21">
        <v>35205</v>
      </c>
      <c r="AE14" s="36">
        <f t="shared" si="4"/>
        <v>6</v>
      </c>
      <c r="AF14" s="35">
        <f>(G14*AE14)+(G14*T14)</f>
        <v>8778.8461538461543</v>
      </c>
      <c r="AG14" s="35">
        <f>26*G14</f>
        <v>20750</v>
      </c>
      <c r="AH14" s="35">
        <f>G14*52</f>
        <v>41500</v>
      </c>
      <c r="AI14" s="35">
        <f>AF14*2</f>
        <v>17557.692307692309</v>
      </c>
      <c r="AJ14" s="35"/>
      <c r="AL14" s="15">
        <f t="shared" si="5"/>
        <v>41500</v>
      </c>
      <c r="AM14" s="15">
        <f t="shared" si="13"/>
        <v>1</v>
      </c>
    </row>
    <row r="15" spans="1:45" ht="15" x14ac:dyDescent="0.25">
      <c r="A15" s="47"/>
      <c r="B15" s="15" t="s">
        <v>22</v>
      </c>
      <c r="D15" s="15" t="s">
        <v>23</v>
      </c>
      <c r="F15" s="16">
        <v>245000</v>
      </c>
      <c r="G15" s="16">
        <f t="shared" si="0"/>
        <v>4711.5384615384619</v>
      </c>
      <c r="H15" s="34">
        <f t="shared" si="14"/>
        <v>0</v>
      </c>
      <c r="I15" s="34">
        <f t="shared" si="6"/>
        <v>282692.30769230769</v>
      </c>
      <c r="J15" s="34"/>
      <c r="K15" s="34">
        <f t="shared" si="15"/>
        <v>0</v>
      </c>
      <c r="L15" s="34">
        <f t="shared" si="16"/>
        <v>367500</v>
      </c>
      <c r="M15" s="34">
        <f t="shared" si="7"/>
        <v>0</v>
      </c>
      <c r="N15" s="34">
        <f t="shared" si="8"/>
        <v>275625</v>
      </c>
      <c r="O15" s="34">
        <f t="shared" si="9"/>
        <v>188461.53846153847</v>
      </c>
      <c r="P15" s="34">
        <f t="shared" si="10"/>
        <v>183750</v>
      </c>
      <c r="Q15" s="34">
        <f t="shared" si="11"/>
        <v>282692.30769230769</v>
      </c>
      <c r="R15" s="34">
        <f t="shared" si="12"/>
        <v>275625</v>
      </c>
      <c r="S15" s="35">
        <f t="shared" si="1"/>
        <v>24.5</v>
      </c>
      <c r="T15" s="35">
        <f t="shared" si="2"/>
        <v>25</v>
      </c>
      <c r="U15" s="17" t="s">
        <v>269</v>
      </c>
      <c r="V15" s="17">
        <f t="shared" si="3"/>
        <v>245000</v>
      </c>
      <c r="Y15" s="19">
        <v>100000</v>
      </c>
      <c r="AC15" s="20" t="s">
        <v>416</v>
      </c>
      <c r="AD15" s="21">
        <v>33668</v>
      </c>
      <c r="AE15" s="36">
        <f t="shared" si="4"/>
        <v>10</v>
      </c>
      <c r="AL15" s="15">
        <f t="shared" si="5"/>
        <v>0</v>
      </c>
      <c r="AM15" s="15">
        <f t="shared" si="13"/>
        <v>0</v>
      </c>
    </row>
    <row r="16" spans="1:45" ht="15" x14ac:dyDescent="0.25">
      <c r="A16" s="47"/>
      <c r="B16" s="15" t="s">
        <v>24</v>
      </c>
      <c r="D16" s="15" t="s">
        <v>25</v>
      </c>
      <c r="F16" s="16">
        <v>64350</v>
      </c>
      <c r="G16" s="16">
        <f t="shared" si="0"/>
        <v>1237.5</v>
      </c>
      <c r="H16" s="34">
        <f t="shared" si="14"/>
        <v>32175</v>
      </c>
      <c r="I16" s="34">
        <f t="shared" si="6"/>
        <v>0</v>
      </c>
      <c r="J16" s="34"/>
      <c r="K16" s="34">
        <f t="shared" si="15"/>
        <v>49500</v>
      </c>
      <c r="L16" s="34">
        <f t="shared" si="16"/>
        <v>0</v>
      </c>
      <c r="M16" s="34">
        <f t="shared" si="7"/>
        <v>15926.624999999998</v>
      </c>
      <c r="N16" s="34">
        <f t="shared" si="8"/>
        <v>0</v>
      </c>
      <c r="O16" s="34">
        <f t="shared" si="9"/>
        <v>32175</v>
      </c>
      <c r="P16" s="34">
        <f t="shared" si="10"/>
        <v>15926.624999999998</v>
      </c>
      <c r="Q16" s="34">
        <f t="shared" si="11"/>
        <v>0</v>
      </c>
      <c r="R16" s="34">
        <f t="shared" si="12"/>
        <v>0</v>
      </c>
      <c r="S16" s="35">
        <f t="shared" si="1"/>
        <v>6.4349999999999996</v>
      </c>
      <c r="T16" s="35">
        <f t="shared" si="2"/>
        <v>7</v>
      </c>
      <c r="U16" s="17" t="s">
        <v>269</v>
      </c>
      <c r="V16" s="17">
        <f t="shared" si="3"/>
        <v>64350</v>
      </c>
      <c r="Y16" s="19">
        <f t="shared" si="17"/>
        <v>0</v>
      </c>
      <c r="AC16" s="20" t="s">
        <v>415</v>
      </c>
      <c r="AD16" s="21">
        <v>32392</v>
      </c>
      <c r="AE16" s="36">
        <f t="shared" si="4"/>
        <v>13</v>
      </c>
      <c r="AF16" s="35">
        <f t="shared" ref="AF16:AF22" si="18">(G16*AE16)+(G16*T16)</f>
        <v>24750</v>
      </c>
      <c r="AG16" s="35">
        <f t="shared" ref="AG16:AG22" si="19">26*G16</f>
        <v>32175</v>
      </c>
      <c r="AH16" s="35">
        <f t="shared" ref="AH16:AH22" si="20">G16*52</f>
        <v>64350</v>
      </c>
      <c r="AI16" s="35">
        <f t="shared" ref="AI16:AI22" si="21">AF16*2</f>
        <v>49500</v>
      </c>
      <c r="AJ16" s="35"/>
      <c r="AL16" s="15">
        <f t="shared" si="5"/>
        <v>64350</v>
      </c>
      <c r="AM16" s="15">
        <f t="shared" si="13"/>
        <v>1</v>
      </c>
    </row>
    <row r="17" spans="1:39" ht="15" x14ac:dyDescent="0.25">
      <c r="A17" s="47"/>
      <c r="B17" s="15" t="s">
        <v>26</v>
      </c>
      <c r="D17" s="15" t="s">
        <v>27</v>
      </c>
      <c r="F17" s="16">
        <v>73320</v>
      </c>
      <c r="G17" s="16">
        <f t="shared" si="0"/>
        <v>1410</v>
      </c>
      <c r="H17" s="34">
        <f t="shared" si="14"/>
        <v>16920</v>
      </c>
      <c r="I17" s="34">
        <f t="shared" si="6"/>
        <v>0</v>
      </c>
      <c r="J17" s="34"/>
      <c r="K17" s="34">
        <f t="shared" si="15"/>
        <v>39480</v>
      </c>
      <c r="L17" s="34">
        <f t="shared" si="16"/>
        <v>0</v>
      </c>
      <c r="M17" s="34">
        <f t="shared" si="7"/>
        <v>20676.239999999998</v>
      </c>
      <c r="N17" s="34">
        <f t="shared" si="8"/>
        <v>0</v>
      </c>
      <c r="O17" s="34">
        <f t="shared" si="9"/>
        <v>20676.239999999998</v>
      </c>
      <c r="P17" s="34">
        <f t="shared" si="10"/>
        <v>16920</v>
      </c>
      <c r="Q17" s="34">
        <f t="shared" si="11"/>
        <v>0</v>
      </c>
      <c r="R17" s="34">
        <f t="shared" si="12"/>
        <v>0</v>
      </c>
      <c r="S17" s="35">
        <f t="shared" si="1"/>
        <v>7.3319999999999999</v>
      </c>
      <c r="T17" s="35">
        <f t="shared" si="2"/>
        <v>8</v>
      </c>
      <c r="U17" s="17" t="s">
        <v>269</v>
      </c>
      <c r="V17" s="17">
        <f t="shared" si="3"/>
        <v>73320</v>
      </c>
      <c r="Y17" s="19">
        <f t="shared" si="17"/>
        <v>0</v>
      </c>
      <c r="AC17" s="20" t="s">
        <v>415</v>
      </c>
      <c r="AD17" s="21">
        <v>35219</v>
      </c>
      <c r="AE17" s="36">
        <f t="shared" si="4"/>
        <v>6</v>
      </c>
      <c r="AF17" s="35">
        <f t="shared" si="18"/>
        <v>19740</v>
      </c>
      <c r="AG17" s="35">
        <f t="shared" si="19"/>
        <v>36660</v>
      </c>
      <c r="AH17" s="35">
        <f t="shared" si="20"/>
        <v>73320</v>
      </c>
      <c r="AI17" s="35">
        <f t="shared" si="21"/>
        <v>39480</v>
      </c>
      <c r="AJ17" s="35"/>
      <c r="AL17" s="15">
        <f t="shared" si="5"/>
        <v>73320</v>
      </c>
      <c r="AM17" s="15">
        <f t="shared" si="13"/>
        <v>1</v>
      </c>
    </row>
    <row r="18" spans="1:39" ht="15" x14ac:dyDescent="0.25">
      <c r="A18" s="47"/>
      <c r="B18" s="15" t="s">
        <v>28</v>
      </c>
      <c r="D18" s="15" t="s">
        <v>29</v>
      </c>
      <c r="F18" s="16">
        <v>87000</v>
      </c>
      <c r="G18" s="16">
        <f t="shared" si="0"/>
        <v>1673.0769230769231</v>
      </c>
      <c r="H18" s="34">
        <f t="shared" si="14"/>
        <v>46846.153846153844</v>
      </c>
      <c r="I18" s="34">
        <f t="shared" si="6"/>
        <v>0</v>
      </c>
      <c r="J18" s="34"/>
      <c r="K18" s="34">
        <f t="shared" si="15"/>
        <v>76961.538461538468</v>
      </c>
      <c r="L18" s="34">
        <f t="shared" si="16"/>
        <v>0</v>
      </c>
      <c r="M18" s="34">
        <f t="shared" si="7"/>
        <v>29111.538461538461</v>
      </c>
      <c r="N18" s="34">
        <f t="shared" si="8"/>
        <v>0</v>
      </c>
      <c r="O18" s="34">
        <f t="shared" si="9"/>
        <v>46846.153846153844</v>
      </c>
      <c r="P18" s="34">
        <f t="shared" si="10"/>
        <v>29111.538461538461</v>
      </c>
      <c r="Q18" s="34">
        <f t="shared" si="11"/>
        <v>0</v>
      </c>
      <c r="R18" s="34">
        <f t="shared" si="12"/>
        <v>0</v>
      </c>
      <c r="S18" s="35">
        <f t="shared" si="1"/>
        <v>8.6999999999999993</v>
      </c>
      <c r="T18" s="35">
        <f t="shared" si="2"/>
        <v>9</v>
      </c>
      <c r="U18" s="17" t="s">
        <v>269</v>
      </c>
      <c r="V18" s="17">
        <f t="shared" si="3"/>
        <v>87000</v>
      </c>
      <c r="Y18" s="19">
        <f t="shared" si="17"/>
        <v>0</v>
      </c>
      <c r="AC18" s="20" t="s">
        <v>415</v>
      </c>
      <c r="AD18" s="21">
        <v>31923</v>
      </c>
      <c r="AE18" s="36">
        <f t="shared" si="4"/>
        <v>14</v>
      </c>
      <c r="AF18" s="35">
        <f t="shared" si="18"/>
        <v>38480.769230769234</v>
      </c>
      <c r="AG18" s="35">
        <f t="shared" si="19"/>
        <v>43500</v>
      </c>
      <c r="AH18" s="35">
        <f t="shared" si="20"/>
        <v>87000</v>
      </c>
      <c r="AI18" s="35">
        <f t="shared" si="21"/>
        <v>76961.538461538468</v>
      </c>
      <c r="AJ18" s="35"/>
      <c r="AL18" s="15">
        <f t="shared" si="5"/>
        <v>87000</v>
      </c>
      <c r="AM18" s="15">
        <f t="shared" si="13"/>
        <v>1</v>
      </c>
    </row>
    <row r="19" spans="1:39" ht="15" x14ac:dyDescent="0.25">
      <c r="A19" s="47"/>
      <c r="B19" s="15" t="s">
        <v>30</v>
      </c>
      <c r="D19" s="15" t="s">
        <v>31</v>
      </c>
      <c r="F19" s="16">
        <v>40000</v>
      </c>
      <c r="G19" s="16">
        <f t="shared" si="0"/>
        <v>769.23076923076928</v>
      </c>
      <c r="H19" s="34">
        <f t="shared" si="14"/>
        <v>10000</v>
      </c>
      <c r="I19" s="34">
        <f t="shared" si="6"/>
        <v>0</v>
      </c>
      <c r="J19" s="34"/>
      <c r="K19" s="34">
        <f t="shared" si="15"/>
        <v>26153.846153846156</v>
      </c>
      <c r="L19" s="34">
        <f t="shared" si="16"/>
        <v>0</v>
      </c>
      <c r="M19" s="34">
        <f t="shared" si="7"/>
        <v>6153.8461538461543</v>
      </c>
      <c r="N19" s="34">
        <f t="shared" si="8"/>
        <v>0</v>
      </c>
      <c r="O19" s="34">
        <f t="shared" si="9"/>
        <v>10000</v>
      </c>
      <c r="P19" s="34">
        <f t="shared" si="10"/>
        <v>6153.8461538461543</v>
      </c>
      <c r="Q19" s="34">
        <f t="shared" si="11"/>
        <v>0</v>
      </c>
      <c r="R19" s="34">
        <f t="shared" si="12"/>
        <v>0</v>
      </c>
      <c r="S19" s="35">
        <f t="shared" si="1"/>
        <v>4</v>
      </c>
      <c r="T19" s="35">
        <f t="shared" si="2"/>
        <v>4</v>
      </c>
      <c r="U19" s="17" t="s">
        <v>269</v>
      </c>
      <c r="V19" s="17">
        <f t="shared" si="3"/>
        <v>40000</v>
      </c>
      <c r="Y19" s="19">
        <f t="shared" si="17"/>
        <v>0</v>
      </c>
      <c r="AC19" s="20" t="s">
        <v>415</v>
      </c>
      <c r="AD19" s="21">
        <v>32524</v>
      </c>
      <c r="AE19" s="36">
        <f t="shared" si="4"/>
        <v>13</v>
      </c>
      <c r="AF19" s="35">
        <f t="shared" si="18"/>
        <v>13076.923076923078</v>
      </c>
      <c r="AG19" s="35">
        <f t="shared" si="19"/>
        <v>20000</v>
      </c>
      <c r="AH19" s="35">
        <f t="shared" si="20"/>
        <v>40000</v>
      </c>
      <c r="AI19" s="35">
        <f t="shared" si="21"/>
        <v>26153.846153846156</v>
      </c>
      <c r="AJ19" s="35"/>
      <c r="AL19" s="15">
        <f t="shared" si="5"/>
        <v>40000</v>
      </c>
      <c r="AM19" s="15">
        <f t="shared" si="13"/>
        <v>1</v>
      </c>
    </row>
    <row r="20" spans="1:39" ht="15" x14ac:dyDescent="0.25">
      <c r="A20" s="47"/>
      <c r="B20" s="15" t="s">
        <v>32</v>
      </c>
      <c r="D20" s="15" t="s">
        <v>33</v>
      </c>
      <c r="F20" s="16">
        <v>145000</v>
      </c>
      <c r="G20" s="16">
        <f t="shared" si="0"/>
        <v>2788.4615384615386</v>
      </c>
      <c r="H20" s="34">
        <f t="shared" si="14"/>
        <v>66923.076923076922</v>
      </c>
      <c r="I20" s="34">
        <f t="shared" si="6"/>
        <v>0</v>
      </c>
      <c r="J20" s="34"/>
      <c r="K20" s="34">
        <f t="shared" si="15"/>
        <v>117115.38461538462</v>
      </c>
      <c r="L20" s="34">
        <f t="shared" si="16"/>
        <v>0</v>
      </c>
      <c r="M20" s="34">
        <f t="shared" si="7"/>
        <v>80865.384615384624</v>
      </c>
      <c r="N20" s="34">
        <f t="shared" si="8"/>
        <v>0</v>
      </c>
      <c r="O20" s="34">
        <f t="shared" si="9"/>
        <v>80865.384615384624</v>
      </c>
      <c r="P20" s="34">
        <f t="shared" si="10"/>
        <v>66923.076923076922</v>
      </c>
      <c r="Q20" s="34">
        <f t="shared" si="11"/>
        <v>0</v>
      </c>
      <c r="R20" s="34">
        <f t="shared" si="12"/>
        <v>0</v>
      </c>
      <c r="S20" s="35">
        <f t="shared" si="1"/>
        <v>14.5</v>
      </c>
      <c r="T20" s="35">
        <f t="shared" si="2"/>
        <v>15</v>
      </c>
      <c r="U20" s="17" t="s">
        <v>269</v>
      </c>
      <c r="V20" s="17">
        <f t="shared" si="3"/>
        <v>145000</v>
      </c>
      <c r="Y20" s="19">
        <f t="shared" si="17"/>
        <v>0</v>
      </c>
      <c r="AC20" s="20" t="s">
        <v>415</v>
      </c>
      <c r="AD20" s="21">
        <v>35096</v>
      </c>
      <c r="AE20" s="36">
        <f t="shared" si="4"/>
        <v>6</v>
      </c>
      <c r="AF20" s="35">
        <f t="shared" si="18"/>
        <v>58557.692307692312</v>
      </c>
      <c r="AG20" s="35">
        <f t="shared" si="19"/>
        <v>72500</v>
      </c>
      <c r="AH20" s="35">
        <f t="shared" si="20"/>
        <v>145000</v>
      </c>
      <c r="AI20" s="35">
        <f t="shared" si="21"/>
        <v>117115.38461538462</v>
      </c>
      <c r="AJ20" s="35"/>
      <c r="AL20" s="15">
        <f t="shared" si="5"/>
        <v>145000</v>
      </c>
      <c r="AM20" s="15">
        <f t="shared" si="13"/>
        <v>1</v>
      </c>
    </row>
    <row r="21" spans="1:39" ht="15" x14ac:dyDescent="0.25">
      <c r="A21" s="47"/>
      <c r="B21" s="15" t="s">
        <v>34</v>
      </c>
      <c r="D21" s="15" t="s">
        <v>35</v>
      </c>
      <c r="F21" s="16">
        <v>49760</v>
      </c>
      <c r="G21" s="16">
        <f t="shared" si="0"/>
        <v>956.92307692307691</v>
      </c>
      <c r="H21" s="34">
        <f t="shared" si="14"/>
        <v>15310.76923076923</v>
      </c>
      <c r="I21" s="34">
        <f t="shared" si="6"/>
        <v>0</v>
      </c>
      <c r="J21" s="34"/>
      <c r="K21" s="34">
        <f t="shared" si="15"/>
        <v>40190.769230769234</v>
      </c>
      <c r="L21" s="34">
        <f t="shared" si="16"/>
        <v>0</v>
      </c>
      <c r="M21" s="34">
        <f t="shared" si="7"/>
        <v>9523.2984615384612</v>
      </c>
      <c r="N21" s="34">
        <f t="shared" si="8"/>
        <v>0</v>
      </c>
      <c r="O21" s="34">
        <f t="shared" si="9"/>
        <v>15310.76923076923</v>
      </c>
      <c r="P21" s="34">
        <f t="shared" si="10"/>
        <v>9523.2984615384612</v>
      </c>
      <c r="Q21" s="34">
        <f t="shared" si="11"/>
        <v>0</v>
      </c>
      <c r="R21" s="34">
        <f t="shared" si="12"/>
        <v>0</v>
      </c>
      <c r="S21" s="35">
        <f t="shared" si="1"/>
        <v>4.976</v>
      </c>
      <c r="T21" s="35">
        <f t="shared" si="2"/>
        <v>5</v>
      </c>
      <c r="U21" s="17" t="s">
        <v>269</v>
      </c>
      <c r="V21" s="17">
        <f t="shared" si="3"/>
        <v>49760</v>
      </c>
      <c r="Y21" s="19">
        <f t="shared" si="17"/>
        <v>0</v>
      </c>
      <c r="AC21" s="20" t="s">
        <v>415</v>
      </c>
      <c r="AD21" s="21">
        <v>31229</v>
      </c>
      <c r="AE21" s="36">
        <f t="shared" si="4"/>
        <v>16</v>
      </c>
      <c r="AF21" s="35">
        <f t="shared" si="18"/>
        <v>20095.384615384617</v>
      </c>
      <c r="AG21" s="35">
        <f t="shared" si="19"/>
        <v>24880</v>
      </c>
      <c r="AH21" s="35">
        <f t="shared" si="20"/>
        <v>49760</v>
      </c>
      <c r="AI21" s="35">
        <f t="shared" si="21"/>
        <v>40190.769230769234</v>
      </c>
      <c r="AJ21" s="35"/>
      <c r="AL21" s="15">
        <f t="shared" si="5"/>
        <v>49760</v>
      </c>
      <c r="AM21" s="15">
        <f t="shared" si="13"/>
        <v>1</v>
      </c>
    </row>
    <row r="22" spans="1:39" ht="15" x14ac:dyDescent="0.25">
      <c r="A22" s="47"/>
      <c r="B22" s="15" t="s">
        <v>36</v>
      </c>
      <c r="D22" s="15" t="s">
        <v>37</v>
      </c>
      <c r="F22" s="16">
        <v>107000</v>
      </c>
      <c r="G22" s="16">
        <f t="shared" ref="G22:G43" si="22">F22/52</f>
        <v>2057.6923076923076</v>
      </c>
      <c r="H22" s="34">
        <f t="shared" si="14"/>
        <v>123461.53846153845</v>
      </c>
      <c r="I22" s="34">
        <f t="shared" si="6"/>
        <v>0</v>
      </c>
      <c r="J22" s="34"/>
      <c r="K22" s="34">
        <f t="shared" si="15"/>
        <v>107000</v>
      </c>
      <c r="L22" s="34">
        <f t="shared" si="16"/>
        <v>0</v>
      </c>
      <c r="M22" s="34">
        <f t="shared" si="7"/>
        <v>44034.615384615383</v>
      </c>
      <c r="N22" s="34">
        <f t="shared" si="8"/>
        <v>0</v>
      </c>
      <c r="O22" s="34">
        <f t="shared" si="9"/>
        <v>123461.53846153845</v>
      </c>
      <c r="P22" s="34">
        <f t="shared" si="10"/>
        <v>44034.615384615383</v>
      </c>
      <c r="Q22" s="34">
        <f t="shared" si="11"/>
        <v>0</v>
      </c>
      <c r="R22" s="34">
        <f t="shared" si="12"/>
        <v>0</v>
      </c>
      <c r="S22" s="35">
        <f t="shared" si="1"/>
        <v>10.7</v>
      </c>
      <c r="T22" s="35">
        <f t="shared" si="2"/>
        <v>11</v>
      </c>
      <c r="U22" s="17" t="s">
        <v>269</v>
      </c>
      <c r="V22" s="17">
        <f t="shared" si="3"/>
        <v>107000</v>
      </c>
      <c r="Y22" s="19">
        <f t="shared" si="17"/>
        <v>0</v>
      </c>
      <c r="AC22" s="20" t="s">
        <v>415</v>
      </c>
      <c r="AD22" s="21">
        <v>31586</v>
      </c>
      <c r="AE22" s="36">
        <f t="shared" si="4"/>
        <v>15</v>
      </c>
      <c r="AF22" s="35">
        <f t="shared" si="18"/>
        <v>53500</v>
      </c>
      <c r="AG22" s="35">
        <f t="shared" si="19"/>
        <v>53500</v>
      </c>
      <c r="AH22" s="35">
        <f t="shared" si="20"/>
        <v>107000</v>
      </c>
      <c r="AI22" s="35">
        <f t="shared" si="21"/>
        <v>107000</v>
      </c>
      <c r="AJ22" s="35"/>
      <c r="AL22" s="15">
        <f t="shared" si="5"/>
        <v>107000</v>
      </c>
      <c r="AM22" s="15">
        <f t="shared" si="13"/>
        <v>1</v>
      </c>
    </row>
    <row r="23" spans="1:39" ht="15" x14ac:dyDescent="0.25">
      <c r="A23" s="47"/>
      <c r="B23" s="15" t="s">
        <v>38</v>
      </c>
      <c r="D23" s="15" t="s">
        <v>39</v>
      </c>
      <c r="F23" s="16">
        <v>60000</v>
      </c>
      <c r="G23" s="16">
        <f t="shared" si="22"/>
        <v>1153.8461538461538</v>
      </c>
      <c r="H23" s="34">
        <f t="shared" si="14"/>
        <v>0</v>
      </c>
      <c r="I23" s="34">
        <f t="shared" si="6"/>
        <v>3461.5384615384614</v>
      </c>
      <c r="J23" s="34"/>
      <c r="K23" s="34">
        <f t="shared" si="15"/>
        <v>0</v>
      </c>
      <c r="L23" s="34">
        <f t="shared" si="16"/>
        <v>24230.769230769227</v>
      </c>
      <c r="M23" s="34">
        <f t="shared" si="7"/>
        <v>0</v>
      </c>
      <c r="N23" s="34">
        <f t="shared" si="8"/>
        <v>20769.23076923077</v>
      </c>
      <c r="O23" s="34">
        <f t="shared" si="9"/>
        <v>13846.153846153846</v>
      </c>
      <c r="P23" s="34">
        <f t="shared" si="10"/>
        <v>2307.6923076923076</v>
      </c>
      <c r="Q23" s="34">
        <f t="shared" si="11"/>
        <v>20769.23076923077</v>
      </c>
      <c r="R23" s="34">
        <f t="shared" si="12"/>
        <v>3461.5384615384614</v>
      </c>
      <c r="S23" s="35">
        <f t="shared" si="1"/>
        <v>6</v>
      </c>
      <c r="T23" s="35">
        <f t="shared" si="2"/>
        <v>6</v>
      </c>
      <c r="U23" s="17" t="s">
        <v>269</v>
      </c>
      <c r="V23" s="17">
        <f t="shared" si="3"/>
        <v>60000</v>
      </c>
      <c r="Y23" s="19">
        <f t="shared" si="17"/>
        <v>0</v>
      </c>
      <c r="AC23" s="20" t="s">
        <v>416</v>
      </c>
      <c r="AD23" s="21">
        <v>36878</v>
      </c>
      <c r="AE23" s="36">
        <f t="shared" si="4"/>
        <v>1</v>
      </c>
      <c r="AL23" s="15">
        <f t="shared" si="5"/>
        <v>0</v>
      </c>
      <c r="AM23" s="15">
        <f t="shared" si="13"/>
        <v>0</v>
      </c>
    </row>
    <row r="24" spans="1:39" ht="15" x14ac:dyDescent="0.25">
      <c r="A24" s="47"/>
      <c r="B24" s="15" t="s">
        <v>40</v>
      </c>
      <c r="D24" s="15" t="s">
        <v>41</v>
      </c>
      <c r="F24" s="16">
        <v>52060</v>
      </c>
      <c r="G24" s="16">
        <f t="shared" si="22"/>
        <v>1001.1538461538462</v>
      </c>
      <c r="H24" s="34">
        <f t="shared" si="14"/>
        <v>40046.153846153844</v>
      </c>
      <c r="I24" s="34">
        <f t="shared" si="6"/>
        <v>0</v>
      </c>
      <c r="J24" s="34"/>
      <c r="K24" s="34">
        <f t="shared" si="15"/>
        <v>52060</v>
      </c>
      <c r="L24" s="34">
        <f t="shared" si="16"/>
        <v>0</v>
      </c>
      <c r="M24" s="34">
        <f t="shared" si="7"/>
        <v>10424.013846153848</v>
      </c>
      <c r="N24" s="34">
        <f t="shared" si="8"/>
        <v>0</v>
      </c>
      <c r="O24" s="34">
        <f t="shared" si="9"/>
        <v>40046.153846153844</v>
      </c>
      <c r="P24" s="34">
        <f t="shared" si="10"/>
        <v>10424.013846153848</v>
      </c>
      <c r="Q24" s="34">
        <f t="shared" si="11"/>
        <v>0</v>
      </c>
      <c r="R24" s="34">
        <f t="shared" si="12"/>
        <v>0</v>
      </c>
      <c r="S24" s="35">
        <f t="shared" si="1"/>
        <v>5.2060000000000004</v>
      </c>
      <c r="T24" s="35">
        <f t="shared" si="2"/>
        <v>6</v>
      </c>
      <c r="U24" s="17" t="s">
        <v>269</v>
      </c>
      <c r="V24" s="17">
        <f t="shared" si="3"/>
        <v>52060</v>
      </c>
      <c r="Y24" s="19">
        <f t="shared" si="17"/>
        <v>0</v>
      </c>
      <c r="AC24" s="20" t="s">
        <v>415</v>
      </c>
      <c r="AD24" s="21">
        <v>29677</v>
      </c>
      <c r="AE24" s="36">
        <f t="shared" si="4"/>
        <v>20</v>
      </c>
      <c r="AL24" s="15">
        <f t="shared" si="5"/>
        <v>52060</v>
      </c>
      <c r="AM24" s="15">
        <f t="shared" si="13"/>
        <v>1</v>
      </c>
    </row>
    <row r="25" spans="1:39" s="39" customFormat="1" ht="15.6" x14ac:dyDescent="0.25">
      <c r="A25" s="38"/>
      <c r="B25" s="39" t="s">
        <v>42</v>
      </c>
      <c r="D25" s="39" t="s">
        <v>43</v>
      </c>
      <c r="F25" s="40">
        <v>134000</v>
      </c>
      <c r="G25" s="40">
        <f t="shared" si="22"/>
        <v>2576.9230769230771</v>
      </c>
      <c r="H25" s="42"/>
      <c r="I25" s="42"/>
      <c r="J25" s="42"/>
      <c r="K25" s="42"/>
      <c r="L25" s="42"/>
      <c r="M25" s="42"/>
      <c r="N25" s="42"/>
      <c r="O25" s="34"/>
      <c r="P25" s="34"/>
      <c r="Q25" s="34"/>
      <c r="R25" s="34"/>
      <c r="S25" s="43">
        <f t="shared" si="1"/>
        <v>13.4</v>
      </c>
      <c r="T25" s="43">
        <f t="shared" si="2"/>
        <v>14</v>
      </c>
      <c r="U25" s="44" t="s">
        <v>269</v>
      </c>
      <c r="V25" s="44">
        <f t="shared" si="3"/>
        <v>134000</v>
      </c>
      <c r="W25" s="45"/>
      <c r="X25" s="45"/>
      <c r="Y25" s="45">
        <v>50000</v>
      </c>
      <c r="Z25" s="46"/>
      <c r="AA25" s="46"/>
      <c r="AB25" s="46"/>
      <c r="AC25" s="46" t="s">
        <v>416</v>
      </c>
      <c r="AD25" s="31">
        <v>29311</v>
      </c>
      <c r="AE25" s="48">
        <f t="shared" si="4"/>
        <v>21</v>
      </c>
      <c r="AF25" s="46"/>
      <c r="AG25" s="46"/>
      <c r="AH25" s="46"/>
      <c r="AI25" s="46"/>
      <c r="AJ25" s="46"/>
      <c r="AL25" s="6">
        <f t="shared" si="5"/>
        <v>0</v>
      </c>
      <c r="AM25" s="6">
        <f t="shared" si="13"/>
        <v>0</v>
      </c>
    </row>
    <row r="26" spans="1:39" s="39" customFormat="1" ht="15.6" x14ac:dyDescent="0.25">
      <c r="A26" s="38"/>
      <c r="B26" s="39" t="s">
        <v>44</v>
      </c>
      <c r="D26" s="39" t="s">
        <v>45</v>
      </c>
      <c r="F26" s="40">
        <v>350000</v>
      </c>
      <c r="G26" s="40">
        <f t="shared" si="22"/>
        <v>6730.7692307692305</v>
      </c>
      <c r="H26" s="42"/>
      <c r="I26" s="42"/>
      <c r="J26" s="42"/>
      <c r="K26" s="42"/>
      <c r="L26" s="42"/>
      <c r="M26" s="42"/>
      <c r="N26" s="42"/>
      <c r="O26" s="34"/>
      <c r="P26" s="34"/>
      <c r="Q26" s="34"/>
      <c r="R26" s="34"/>
      <c r="S26" s="43">
        <f t="shared" si="1"/>
        <v>35</v>
      </c>
      <c r="T26" s="43">
        <f t="shared" si="2"/>
        <v>35</v>
      </c>
      <c r="U26" s="44" t="s">
        <v>269</v>
      </c>
      <c r="V26" s="44">
        <f t="shared" si="3"/>
        <v>350000</v>
      </c>
      <c r="W26" s="45"/>
      <c r="X26" s="45"/>
      <c r="Y26" s="45">
        <v>350000</v>
      </c>
      <c r="Z26" s="46"/>
      <c r="AA26" s="46"/>
      <c r="AB26" s="46"/>
      <c r="AC26" s="46" t="s">
        <v>416</v>
      </c>
      <c r="AD26" s="31">
        <v>27211</v>
      </c>
      <c r="AE26" s="48">
        <f t="shared" si="4"/>
        <v>27</v>
      </c>
      <c r="AF26" s="46"/>
      <c r="AG26" s="46"/>
      <c r="AH26" s="46"/>
      <c r="AI26" s="46"/>
      <c r="AJ26" s="46"/>
      <c r="AL26" s="6">
        <f t="shared" si="5"/>
        <v>0</v>
      </c>
      <c r="AM26" s="6">
        <f t="shared" si="13"/>
        <v>0</v>
      </c>
    </row>
    <row r="27" spans="1:39" ht="15" x14ac:dyDescent="0.25">
      <c r="A27" s="47"/>
      <c r="B27" s="15" t="s">
        <v>46</v>
      </c>
      <c r="D27" s="15" t="s">
        <v>35</v>
      </c>
      <c r="F27" s="16">
        <v>35000</v>
      </c>
      <c r="G27" s="16">
        <f t="shared" si="22"/>
        <v>673.07692307692309</v>
      </c>
      <c r="H27" s="34">
        <f t="shared" si="14"/>
        <v>0</v>
      </c>
      <c r="I27" s="34">
        <f t="shared" ref="I27:I41" si="23">IF(AC27="Y",(IF(F27&lt;$G$3,$F$3*G27*AE27,IF(F27&lt;$G$2,$F$2*G27*AE27,$F$1*G27*AE27))*$L$2),0)</f>
        <v>3028.8461538461538</v>
      </c>
      <c r="J27" s="34"/>
      <c r="K27" s="34">
        <f t="shared" ref="K27:K41" si="24">IF(AC27="N",(MIN((($F$3*G27*AE27+ROUNDUP((F27/10000),0)*G27)*2),F27)),0)</f>
        <v>0</v>
      </c>
      <c r="L27" s="34">
        <f t="shared" ref="L27:L41" si="25">IF(AC27="Y",(MIN((($F$3*G27*AE27+ROUNDUP((F27/10000),0)*G27)*2),F27))*$L$2,0)</f>
        <v>14134.615384615387</v>
      </c>
      <c r="M27" s="34">
        <f t="shared" ref="M27:M41" si="26">IF(AC27="N",IF((F27/10000*G27*$M$2)&gt;F27*$M$1,F27*$M$1,(F27/10000*G27*$M$2)),0)</f>
        <v>0</v>
      </c>
      <c r="N27" s="34">
        <f t="shared" ref="N27:N41" si="27">IF(AC27="Y",(IF((F27/10000*G27*$M$2)&gt;F27*$M$1,F27*$M$1,(F27/10000*G27*$M$2)))*$L$2,0)</f>
        <v>7067.3076923076933</v>
      </c>
      <c r="O27" s="34">
        <f t="shared" ref="O27:O41" si="28">MAX(IF(F27&lt;$G$3,$F$3*G27*AE27,IF(F27&lt;$G$2,$F$2*G27*AE27,$F$1*G27*AE27)),IF((F27/10000*G27*$M$2)&gt;F27*$M$1,F27*$M$1,(F27/10000*G27*$M$2)))</f>
        <v>4711.5384615384619</v>
      </c>
      <c r="P27" s="34">
        <f t="shared" ref="P27:P41" si="29">MIN(IF(F27&lt;$G$3,$F$3*G27*AE27,IF(F27&lt;$G$2,$F$2*G27*AE27,$F$1*G27*AE27)),IF((F27/10000*G27*$M$2)&gt;F27*$M$1,F27*$M$1,(F27/10000*G27*$M$2)))</f>
        <v>2019.2307692307693</v>
      </c>
      <c r="Q27" s="34">
        <f t="shared" si="11"/>
        <v>7067.3076923076933</v>
      </c>
      <c r="R27" s="34">
        <f t="shared" si="12"/>
        <v>3028.8461538461538</v>
      </c>
      <c r="S27" s="35">
        <f t="shared" si="1"/>
        <v>3.5</v>
      </c>
      <c r="T27" s="35">
        <f t="shared" si="2"/>
        <v>4</v>
      </c>
      <c r="U27" s="17" t="s">
        <v>269</v>
      </c>
      <c r="V27" s="17">
        <f t="shared" si="3"/>
        <v>35000</v>
      </c>
      <c r="Y27" s="19">
        <f t="shared" si="17"/>
        <v>0</v>
      </c>
      <c r="AC27" s="20" t="s">
        <v>416</v>
      </c>
      <c r="AD27" s="21">
        <v>36293</v>
      </c>
      <c r="AE27" s="36">
        <f t="shared" si="4"/>
        <v>3</v>
      </c>
      <c r="AL27" s="15">
        <f t="shared" si="5"/>
        <v>0</v>
      </c>
      <c r="AM27" s="15">
        <f t="shared" si="13"/>
        <v>0</v>
      </c>
    </row>
    <row r="28" spans="1:39" s="49" customFormat="1" ht="15" x14ac:dyDescent="0.25">
      <c r="A28" s="47"/>
      <c r="B28" s="49" t="s">
        <v>47</v>
      </c>
      <c r="D28" s="49" t="s">
        <v>48</v>
      </c>
      <c r="F28" s="50">
        <v>132430</v>
      </c>
      <c r="G28" s="50">
        <f t="shared" si="22"/>
        <v>2546.7307692307691</v>
      </c>
      <c r="H28" s="34">
        <f t="shared" si="14"/>
        <v>0</v>
      </c>
      <c r="I28" s="34">
        <f t="shared" si="23"/>
        <v>76401.923076923078</v>
      </c>
      <c r="J28" s="34"/>
      <c r="K28" s="34">
        <f t="shared" si="24"/>
        <v>0</v>
      </c>
      <c r="L28" s="34">
        <f t="shared" si="25"/>
        <v>145163.65384615381</v>
      </c>
      <c r="M28" s="34">
        <f t="shared" si="26"/>
        <v>0</v>
      </c>
      <c r="N28" s="34">
        <f t="shared" si="27"/>
        <v>101179.06673076922</v>
      </c>
      <c r="O28" s="34">
        <f t="shared" si="28"/>
        <v>67452.711153846147</v>
      </c>
      <c r="P28" s="34">
        <f t="shared" si="29"/>
        <v>50934.615384615383</v>
      </c>
      <c r="Q28" s="34">
        <f t="shared" si="11"/>
        <v>101179.06673076922</v>
      </c>
      <c r="R28" s="34">
        <f t="shared" si="12"/>
        <v>76401.923076923078</v>
      </c>
      <c r="S28" s="51">
        <f t="shared" si="1"/>
        <v>13.243</v>
      </c>
      <c r="T28" s="51">
        <f t="shared" si="2"/>
        <v>14</v>
      </c>
      <c r="U28" s="52" t="s">
        <v>269</v>
      </c>
      <c r="V28" s="52">
        <f t="shared" si="3"/>
        <v>132430</v>
      </c>
      <c r="W28" s="53"/>
      <c r="X28" s="53"/>
      <c r="Y28" s="53">
        <v>13000</v>
      </c>
      <c r="Z28" s="54"/>
      <c r="AA28" s="54"/>
      <c r="AB28" s="54"/>
      <c r="AC28" s="54" t="s">
        <v>416</v>
      </c>
      <c r="AD28" s="21">
        <v>35464</v>
      </c>
      <c r="AE28" s="36">
        <f t="shared" si="4"/>
        <v>5</v>
      </c>
      <c r="AF28" s="54"/>
      <c r="AG28" s="54"/>
      <c r="AH28" s="54"/>
      <c r="AI28" s="54"/>
      <c r="AJ28" s="54"/>
      <c r="AL28" s="15">
        <f t="shared" si="5"/>
        <v>0</v>
      </c>
      <c r="AM28" s="15">
        <f t="shared" si="13"/>
        <v>0</v>
      </c>
    </row>
    <row r="29" spans="1:39" ht="15" x14ac:dyDescent="0.25">
      <c r="A29" s="47"/>
      <c r="B29" s="15" t="s">
        <v>49</v>
      </c>
      <c r="D29" s="15" t="s">
        <v>50</v>
      </c>
      <c r="F29" s="16">
        <v>85000</v>
      </c>
      <c r="G29" s="16">
        <f t="shared" si="22"/>
        <v>1634.6153846153845</v>
      </c>
      <c r="H29" s="34">
        <f t="shared" si="14"/>
        <v>0</v>
      </c>
      <c r="I29" s="34">
        <f t="shared" si="23"/>
        <v>53942.307692307688</v>
      </c>
      <c r="J29" s="34"/>
      <c r="K29" s="34">
        <f t="shared" si="24"/>
        <v>0</v>
      </c>
      <c r="L29" s="34">
        <f t="shared" si="25"/>
        <v>98076.923076923078</v>
      </c>
      <c r="M29" s="34">
        <f t="shared" si="26"/>
        <v>0</v>
      </c>
      <c r="N29" s="34">
        <f t="shared" si="27"/>
        <v>41682.692307692305</v>
      </c>
      <c r="O29" s="34">
        <f t="shared" si="28"/>
        <v>35961.538461538461</v>
      </c>
      <c r="P29" s="34">
        <f t="shared" si="29"/>
        <v>27788.461538461535</v>
      </c>
      <c r="Q29" s="34">
        <f t="shared" si="11"/>
        <v>53942.307692307688</v>
      </c>
      <c r="R29" s="34">
        <f t="shared" si="12"/>
        <v>41682.692307692305</v>
      </c>
      <c r="S29" s="35">
        <f t="shared" si="1"/>
        <v>8.5</v>
      </c>
      <c r="T29" s="35">
        <f t="shared" si="2"/>
        <v>9</v>
      </c>
      <c r="U29" s="17" t="s">
        <v>269</v>
      </c>
      <c r="V29" s="17">
        <f t="shared" si="3"/>
        <v>85000</v>
      </c>
      <c r="Y29" s="19">
        <v>7000</v>
      </c>
      <c r="AC29" s="20" t="s">
        <v>416</v>
      </c>
      <c r="AD29" s="21">
        <v>33294</v>
      </c>
      <c r="AE29" s="36">
        <f t="shared" si="4"/>
        <v>11</v>
      </c>
      <c r="AL29" s="15">
        <f t="shared" si="5"/>
        <v>0</v>
      </c>
      <c r="AM29" s="15">
        <f t="shared" si="13"/>
        <v>0</v>
      </c>
    </row>
    <row r="30" spans="1:39" ht="15" x14ac:dyDescent="0.25">
      <c r="A30" s="47"/>
      <c r="B30" s="15" t="s">
        <v>51</v>
      </c>
      <c r="D30" s="15" t="s">
        <v>52</v>
      </c>
      <c r="F30" s="16">
        <v>114645</v>
      </c>
      <c r="G30" s="16">
        <f t="shared" si="22"/>
        <v>2204.7115384615386</v>
      </c>
      <c r="H30" s="34">
        <f t="shared" si="14"/>
        <v>105826.15384615384</v>
      </c>
      <c r="I30" s="34">
        <f t="shared" si="23"/>
        <v>0</v>
      </c>
      <c r="J30" s="34"/>
      <c r="K30" s="34">
        <f t="shared" si="24"/>
        <v>105826.15384615384</v>
      </c>
      <c r="L30" s="34">
        <f t="shared" si="25"/>
        <v>0</v>
      </c>
      <c r="M30" s="34">
        <f t="shared" si="26"/>
        <v>50551.830865384618</v>
      </c>
      <c r="N30" s="34">
        <f t="shared" si="27"/>
        <v>0</v>
      </c>
      <c r="O30" s="34">
        <f t="shared" si="28"/>
        <v>105826.15384615384</v>
      </c>
      <c r="P30" s="34">
        <f t="shared" si="29"/>
        <v>50551.830865384618</v>
      </c>
      <c r="Q30" s="34">
        <f t="shared" si="11"/>
        <v>0</v>
      </c>
      <c r="R30" s="34">
        <f t="shared" si="12"/>
        <v>0</v>
      </c>
      <c r="S30" s="35">
        <f t="shared" si="1"/>
        <v>11.464499999999999</v>
      </c>
      <c r="T30" s="35">
        <f t="shared" si="2"/>
        <v>12</v>
      </c>
      <c r="U30" s="17" t="s">
        <v>269</v>
      </c>
      <c r="V30" s="17">
        <f t="shared" si="3"/>
        <v>114645</v>
      </c>
      <c r="Y30" s="19">
        <f t="shared" si="17"/>
        <v>0</v>
      </c>
      <c r="AC30" s="20" t="s">
        <v>415</v>
      </c>
      <c r="AD30" s="21">
        <v>32804</v>
      </c>
      <c r="AE30" s="36">
        <f t="shared" si="4"/>
        <v>12</v>
      </c>
      <c r="AF30" s="35">
        <f>(G30*AE30)+(G30*T30)</f>
        <v>52913.076923076922</v>
      </c>
      <c r="AG30" s="35">
        <f>26*G30</f>
        <v>57322.5</v>
      </c>
      <c r="AH30" s="35">
        <f>G30*52</f>
        <v>114645</v>
      </c>
      <c r="AI30" s="35">
        <f>AF30*2</f>
        <v>105826.15384615384</v>
      </c>
      <c r="AJ30" s="35"/>
      <c r="AL30" s="15">
        <f t="shared" si="5"/>
        <v>114645</v>
      </c>
      <c r="AM30" s="15">
        <f t="shared" si="13"/>
        <v>1</v>
      </c>
    </row>
    <row r="31" spans="1:39" ht="15" x14ac:dyDescent="0.25">
      <c r="A31" s="47"/>
      <c r="B31" s="15" t="s">
        <v>53</v>
      </c>
      <c r="D31" s="15" t="s">
        <v>13</v>
      </c>
      <c r="F31" s="16">
        <v>200000</v>
      </c>
      <c r="G31" s="16">
        <f t="shared" si="22"/>
        <v>3846.1538461538462</v>
      </c>
      <c r="H31" s="34">
        <f t="shared" si="14"/>
        <v>0</v>
      </c>
      <c r="I31" s="34">
        <f t="shared" si="23"/>
        <v>23076.923076923078</v>
      </c>
      <c r="J31" s="34"/>
      <c r="K31" s="34">
        <f t="shared" si="24"/>
        <v>0</v>
      </c>
      <c r="L31" s="34">
        <f t="shared" si="25"/>
        <v>242307.69230769231</v>
      </c>
      <c r="M31" s="34">
        <f t="shared" si="26"/>
        <v>0</v>
      </c>
      <c r="N31" s="34">
        <f t="shared" si="27"/>
        <v>225000</v>
      </c>
      <c r="O31" s="34">
        <f t="shared" si="28"/>
        <v>150000</v>
      </c>
      <c r="P31" s="34">
        <f t="shared" si="29"/>
        <v>15384.615384615385</v>
      </c>
      <c r="Q31" s="34">
        <f t="shared" si="11"/>
        <v>225000</v>
      </c>
      <c r="R31" s="34">
        <f t="shared" si="12"/>
        <v>23076.923076923078</v>
      </c>
      <c r="S31" s="35">
        <f t="shared" si="1"/>
        <v>20</v>
      </c>
      <c r="T31" s="35">
        <f t="shared" si="2"/>
        <v>20</v>
      </c>
      <c r="U31" s="17" t="s">
        <v>269</v>
      </c>
      <c r="V31" s="17">
        <f t="shared" si="3"/>
        <v>200000</v>
      </c>
      <c r="Y31" s="19">
        <f t="shared" si="17"/>
        <v>0</v>
      </c>
      <c r="AC31" s="20" t="s">
        <v>416</v>
      </c>
      <c r="AD31" s="21">
        <v>36850</v>
      </c>
      <c r="AE31" s="36">
        <f t="shared" si="4"/>
        <v>1</v>
      </c>
      <c r="AL31" s="15">
        <f t="shared" si="5"/>
        <v>0</v>
      </c>
      <c r="AM31" s="15">
        <f t="shared" si="13"/>
        <v>0</v>
      </c>
    </row>
    <row r="32" spans="1:39" ht="15" x14ac:dyDescent="0.25">
      <c r="A32" s="47"/>
      <c r="B32" s="15" t="s">
        <v>54</v>
      </c>
      <c r="D32" s="15" t="s">
        <v>55</v>
      </c>
      <c r="F32" s="16">
        <v>60000</v>
      </c>
      <c r="G32" s="16">
        <f t="shared" si="22"/>
        <v>1153.8461538461538</v>
      </c>
      <c r="H32" s="34">
        <f t="shared" si="14"/>
        <v>30000</v>
      </c>
      <c r="I32" s="34">
        <f t="shared" si="23"/>
        <v>0</v>
      </c>
      <c r="J32" s="34"/>
      <c r="K32" s="34">
        <f t="shared" si="24"/>
        <v>43846.153846153844</v>
      </c>
      <c r="L32" s="34">
        <f t="shared" si="25"/>
        <v>0</v>
      </c>
      <c r="M32" s="34">
        <f t="shared" si="26"/>
        <v>13846.153846153846</v>
      </c>
      <c r="N32" s="34">
        <f t="shared" si="27"/>
        <v>0</v>
      </c>
      <c r="O32" s="34">
        <f t="shared" si="28"/>
        <v>30000</v>
      </c>
      <c r="P32" s="34">
        <f t="shared" si="29"/>
        <v>13846.153846153846</v>
      </c>
      <c r="Q32" s="34">
        <f t="shared" si="11"/>
        <v>0</v>
      </c>
      <c r="R32" s="34">
        <f t="shared" si="12"/>
        <v>0</v>
      </c>
      <c r="S32" s="35">
        <f t="shared" si="1"/>
        <v>6</v>
      </c>
      <c r="T32" s="35">
        <f t="shared" si="2"/>
        <v>6</v>
      </c>
      <c r="U32" s="17" t="s">
        <v>269</v>
      </c>
      <c r="V32" s="17">
        <f t="shared" si="3"/>
        <v>60000</v>
      </c>
      <c r="Y32" s="19">
        <f t="shared" si="17"/>
        <v>0</v>
      </c>
      <c r="AC32" s="20" t="s">
        <v>415</v>
      </c>
      <c r="AD32" s="21">
        <v>32468</v>
      </c>
      <c r="AE32" s="36">
        <f t="shared" si="4"/>
        <v>13</v>
      </c>
      <c r="AF32" s="35">
        <f>(G32*AE32)+(G32*T32)</f>
        <v>21923.076923076922</v>
      </c>
      <c r="AG32" s="35">
        <f>26*G32</f>
        <v>30000</v>
      </c>
      <c r="AH32" s="35">
        <f>G32*52</f>
        <v>60000</v>
      </c>
      <c r="AI32" s="35">
        <f>AF32*2</f>
        <v>43846.153846153844</v>
      </c>
      <c r="AJ32" s="35"/>
      <c r="AL32" s="15">
        <f t="shared" si="5"/>
        <v>60000</v>
      </c>
      <c r="AM32" s="15">
        <f t="shared" si="13"/>
        <v>1</v>
      </c>
    </row>
    <row r="33" spans="1:39" ht="15" x14ac:dyDescent="0.25">
      <c r="A33" s="47"/>
      <c r="B33" s="15" t="s">
        <v>56</v>
      </c>
      <c r="D33" s="15" t="s">
        <v>57</v>
      </c>
      <c r="F33" s="55">
        <f>13.5*2080</f>
        <v>28080</v>
      </c>
      <c r="G33" s="16">
        <f t="shared" si="22"/>
        <v>540</v>
      </c>
      <c r="H33" s="34">
        <f t="shared" si="14"/>
        <v>1080</v>
      </c>
      <c r="I33" s="34">
        <f t="shared" si="23"/>
        <v>0</v>
      </c>
      <c r="J33" s="34"/>
      <c r="K33" s="34">
        <f t="shared" si="24"/>
        <v>5400</v>
      </c>
      <c r="L33" s="34">
        <f t="shared" si="25"/>
        <v>0</v>
      </c>
      <c r="M33" s="34">
        <f t="shared" si="26"/>
        <v>3032.64</v>
      </c>
      <c r="N33" s="34">
        <f t="shared" si="27"/>
        <v>0</v>
      </c>
      <c r="O33" s="34">
        <f t="shared" si="28"/>
        <v>3032.64</v>
      </c>
      <c r="P33" s="34">
        <f t="shared" si="29"/>
        <v>1080</v>
      </c>
      <c r="Q33" s="34">
        <f t="shared" si="11"/>
        <v>0</v>
      </c>
      <c r="R33" s="34">
        <f t="shared" si="12"/>
        <v>0</v>
      </c>
      <c r="S33" s="35">
        <f t="shared" si="1"/>
        <v>2.8079999999999998</v>
      </c>
      <c r="T33" s="35">
        <f t="shared" si="2"/>
        <v>3</v>
      </c>
      <c r="U33" s="17" t="s">
        <v>269</v>
      </c>
      <c r="V33" s="17">
        <f t="shared" si="3"/>
        <v>28080</v>
      </c>
      <c r="Y33" s="19">
        <f t="shared" si="17"/>
        <v>0</v>
      </c>
      <c r="AC33" s="20" t="s">
        <v>415</v>
      </c>
      <c r="AD33" s="21">
        <v>36381</v>
      </c>
      <c r="AE33" s="36">
        <f t="shared" si="4"/>
        <v>2</v>
      </c>
      <c r="AF33" s="35">
        <f>(G33*AE33)+(G33*T33)</f>
        <v>2700</v>
      </c>
      <c r="AG33" s="35">
        <f>26*G33</f>
        <v>14040</v>
      </c>
      <c r="AH33" s="35">
        <f>G33*52</f>
        <v>28080</v>
      </c>
      <c r="AI33" s="35">
        <f>AF33*2</f>
        <v>5400</v>
      </c>
      <c r="AJ33" s="35"/>
      <c r="AK33" s="15" t="s">
        <v>417</v>
      </c>
      <c r="AL33" s="15">
        <f t="shared" si="5"/>
        <v>28080</v>
      </c>
      <c r="AM33" s="15">
        <f t="shared" si="13"/>
        <v>1</v>
      </c>
    </row>
    <row r="34" spans="1:39" ht="15" x14ac:dyDescent="0.25">
      <c r="A34" s="47"/>
      <c r="B34" s="15" t="s">
        <v>58</v>
      </c>
      <c r="D34" s="15" t="s">
        <v>35</v>
      </c>
      <c r="F34" s="16">
        <v>45000</v>
      </c>
      <c r="G34" s="16">
        <f t="shared" si="22"/>
        <v>865.38461538461536</v>
      </c>
      <c r="H34" s="34">
        <f t="shared" si="14"/>
        <v>6923.0769230769229</v>
      </c>
      <c r="I34" s="34">
        <f t="shared" si="23"/>
        <v>0</v>
      </c>
      <c r="J34" s="34"/>
      <c r="K34" s="34">
        <f t="shared" si="24"/>
        <v>22500</v>
      </c>
      <c r="L34" s="34">
        <f t="shared" si="25"/>
        <v>0</v>
      </c>
      <c r="M34" s="34">
        <f t="shared" si="26"/>
        <v>7788.4615384615381</v>
      </c>
      <c r="N34" s="34">
        <f t="shared" si="27"/>
        <v>0</v>
      </c>
      <c r="O34" s="34">
        <f t="shared" si="28"/>
        <v>7788.4615384615381</v>
      </c>
      <c r="P34" s="34">
        <f t="shared" si="29"/>
        <v>6923.0769230769229</v>
      </c>
      <c r="Q34" s="34">
        <f t="shared" si="11"/>
        <v>0</v>
      </c>
      <c r="R34" s="34">
        <f t="shared" si="12"/>
        <v>0</v>
      </c>
      <c r="S34" s="35">
        <f t="shared" si="1"/>
        <v>4.5</v>
      </c>
      <c r="T34" s="35">
        <f t="shared" si="2"/>
        <v>5</v>
      </c>
      <c r="U34" s="17" t="s">
        <v>269</v>
      </c>
      <c r="V34" s="17">
        <f t="shared" si="3"/>
        <v>45000</v>
      </c>
      <c r="Y34" s="19">
        <f t="shared" si="17"/>
        <v>0</v>
      </c>
      <c r="AC34" s="20" t="s">
        <v>415</v>
      </c>
      <c r="AD34" s="21">
        <v>34249</v>
      </c>
      <c r="AE34" s="36">
        <f t="shared" si="4"/>
        <v>8</v>
      </c>
      <c r="AF34" s="35">
        <f>(G34*AE34)+(G34*T34)</f>
        <v>11250</v>
      </c>
      <c r="AG34" s="35">
        <f>26*G34</f>
        <v>22500</v>
      </c>
      <c r="AH34" s="35">
        <f>G34*52</f>
        <v>45000</v>
      </c>
      <c r="AI34" s="35">
        <f>AF34*2</f>
        <v>22500</v>
      </c>
      <c r="AJ34" s="35"/>
      <c r="AL34" s="15">
        <f t="shared" si="5"/>
        <v>45000</v>
      </c>
      <c r="AM34" s="15">
        <f t="shared" si="13"/>
        <v>1</v>
      </c>
    </row>
    <row r="35" spans="1:39" ht="15" x14ac:dyDescent="0.25">
      <c r="A35" s="47"/>
      <c r="B35" s="15" t="s">
        <v>59</v>
      </c>
      <c r="D35" s="15" t="s">
        <v>60</v>
      </c>
      <c r="F35" s="16">
        <v>54050</v>
      </c>
      <c r="G35" s="16">
        <f t="shared" si="22"/>
        <v>1039.4230769230769</v>
      </c>
      <c r="H35" s="34">
        <f t="shared" si="14"/>
        <v>12473.076923076922</v>
      </c>
      <c r="I35" s="34">
        <f t="shared" si="23"/>
        <v>0</v>
      </c>
      <c r="J35" s="34"/>
      <c r="K35" s="34">
        <f t="shared" si="24"/>
        <v>24946.153846153844</v>
      </c>
      <c r="L35" s="34">
        <f t="shared" si="25"/>
        <v>0</v>
      </c>
      <c r="M35" s="34">
        <f t="shared" si="26"/>
        <v>11236.163461538461</v>
      </c>
      <c r="N35" s="34">
        <f t="shared" si="27"/>
        <v>0</v>
      </c>
      <c r="O35" s="34">
        <f t="shared" si="28"/>
        <v>12473.076923076922</v>
      </c>
      <c r="P35" s="34">
        <f t="shared" si="29"/>
        <v>11236.163461538461</v>
      </c>
      <c r="Q35" s="34">
        <f t="shared" si="11"/>
        <v>0</v>
      </c>
      <c r="R35" s="34">
        <f t="shared" si="12"/>
        <v>0</v>
      </c>
      <c r="S35" s="35">
        <f t="shared" si="1"/>
        <v>5.4050000000000002</v>
      </c>
      <c r="T35" s="35">
        <f t="shared" si="2"/>
        <v>6</v>
      </c>
      <c r="U35" s="17" t="s">
        <v>269</v>
      </c>
      <c r="V35" s="17">
        <f t="shared" si="3"/>
        <v>54050</v>
      </c>
      <c r="Y35" s="19">
        <f t="shared" si="17"/>
        <v>0</v>
      </c>
      <c r="AC35" s="20" t="s">
        <v>415</v>
      </c>
      <c r="AD35" s="21">
        <v>34953</v>
      </c>
      <c r="AE35" s="36">
        <f t="shared" si="4"/>
        <v>6</v>
      </c>
      <c r="AF35" s="35">
        <f>(G35*AE35)+(G35*T35)</f>
        <v>12473.076923076922</v>
      </c>
      <c r="AG35" s="35">
        <f>26*G35</f>
        <v>27025</v>
      </c>
      <c r="AH35" s="35">
        <f>G35*52</f>
        <v>54050</v>
      </c>
      <c r="AI35" s="35">
        <f>AF35*2</f>
        <v>24946.153846153844</v>
      </c>
      <c r="AJ35" s="35"/>
      <c r="AL35" s="15">
        <f t="shared" si="5"/>
        <v>54050</v>
      </c>
      <c r="AM35" s="15">
        <f t="shared" si="13"/>
        <v>1</v>
      </c>
    </row>
    <row r="36" spans="1:39" ht="15" x14ac:dyDescent="0.25">
      <c r="A36" s="47"/>
      <c r="B36" s="15" t="s">
        <v>61</v>
      </c>
      <c r="D36" s="15" t="s">
        <v>62</v>
      </c>
      <c r="F36" s="16">
        <v>51400</v>
      </c>
      <c r="G36" s="16">
        <f t="shared" si="22"/>
        <v>988.46153846153845</v>
      </c>
      <c r="H36" s="34">
        <f t="shared" si="14"/>
        <v>27676.923076923078</v>
      </c>
      <c r="I36" s="34">
        <f t="shared" si="23"/>
        <v>0</v>
      </c>
      <c r="J36" s="34"/>
      <c r="K36" s="34">
        <f t="shared" si="24"/>
        <v>39538.461538461539</v>
      </c>
      <c r="L36" s="34">
        <f t="shared" si="25"/>
        <v>0</v>
      </c>
      <c r="M36" s="34">
        <f t="shared" si="26"/>
        <v>10161.384615384615</v>
      </c>
      <c r="N36" s="34">
        <f t="shared" si="27"/>
        <v>0</v>
      </c>
      <c r="O36" s="34">
        <f t="shared" si="28"/>
        <v>27676.923076923078</v>
      </c>
      <c r="P36" s="34">
        <f t="shared" si="29"/>
        <v>10161.384615384615</v>
      </c>
      <c r="Q36" s="34">
        <f t="shared" si="11"/>
        <v>0</v>
      </c>
      <c r="R36" s="34">
        <f t="shared" si="12"/>
        <v>0</v>
      </c>
      <c r="S36" s="35">
        <f t="shared" si="1"/>
        <v>5.14</v>
      </c>
      <c r="T36" s="35">
        <f t="shared" si="2"/>
        <v>6</v>
      </c>
      <c r="U36" s="17" t="s">
        <v>269</v>
      </c>
      <c r="V36" s="17">
        <f t="shared" si="3"/>
        <v>51400</v>
      </c>
      <c r="Y36" s="19">
        <f t="shared" si="17"/>
        <v>0</v>
      </c>
      <c r="AC36" s="20" t="s">
        <v>415</v>
      </c>
      <c r="AD36" s="21">
        <v>31888</v>
      </c>
      <c r="AE36" s="36">
        <f t="shared" si="4"/>
        <v>14</v>
      </c>
      <c r="AF36" s="35">
        <f>(G36*AE36)+(G36*T36)</f>
        <v>19769.23076923077</v>
      </c>
      <c r="AG36" s="35">
        <f>26*G36</f>
        <v>25700</v>
      </c>
      <c r="AH36" s="35">
        <f>G36*52</f>
        <v>51400</v>
      </c>
      <c r="AI36" s="35">
        <f>AF36*2</f>
        <v>39538.461538461539</v>
      </c>
      <c r="AJ36" s="35"/>
      <c r="AL36" s="15">
        <f t="shared" si="5"/>
        <v>51400</v>
      </c>
      <c r="AM36" s="15">
        <f t="shared" si="13"/>
        <v>1</v>
      </c>
    </row>
    <row r="37" spans="1:39" ht="15" x14ac:dyDescent="0.25">
      <c r="A37" s="47"/>
      <c r="B37" s="15" t="s">
        <v>63</v>
      </c>
      <c r="D37" s="15" t="s">
        <v>43</v>
      </c>
      <c r="F37" s="16">
        <v>161840</v>
      </c>
      <c r="G37" s="16">
        <f t="shared" si="22"/>
        <v>3112.3076923076924</v>
      </c>
      <c r="H37" s="34">
        <f t="shared" si="14"/>
        <v>0</v>
      </c>
      <c r="I37" s="34">
        <f t="shared" si="23"/>
        <v>410824.61538461538</v>
      </c>
      <c r="J37" s="34"/>
      <c r="K37" s="34">
        <f t="shared" si="24"/>
        <v>0</v>
      </c>
      <c r="L37" s="34">
        <f t="shared" si="25"/>
        <v>242760</v>
      </c>
      <c r="M37" s="34">
        <f t="shared" si="26"/>
        <v>0</v>
      </c>
      <c r="N37" s="34">
        <f t="shared" si="27"/>
        <v>151108.76307692309</v>
      </c>
      <c r="O37" s="34">
        <f t="shared" si="28"/>
        <v>273883.07692307694</v>
      </c>
      <c r="P37" s="34">
        <f t="shared" si="29"/>
        <v>100739.17538461539</v>
      </c>
      <c r="Q37" s="34">
        <f t="shared" si="11"/>
        <v>410824.61538461538</v>
      </c>
      <c r="R37" s="34">
        <f t="shared" si="12"/>
        <v>151108.76307692309</v>
      </c>
      <c r="S37" s="35">
        <f t="shared" si="1"/>
        <v>16.184000000000001</v>
      </c>
      <c r="T37" s="35">
        <f t="shared" si="2"/>
        <v>17</v>
      </c>
      <c r="U37" s="17" t="s">
        <v>269</v>
      </c>
      <c r="V37" s="17">
        <f t="shared" si="3"/>
        <v>161840</v>
      </c>
      <c r="Y37" s="19">
        <v>38000</v>
      </c>
      <c r="AC37" s="20" t="s">
        <v>416</v>
      </c>
      <c r="AD37" s="21">
        <v>29115</v>
      </c>
      <c r="AE37" s="36">
        <f t="shared" si="4"/>
        <v>22</v>
      </c>
      <c r="AL37" s="15">
        <f t="shared" si="5"/>
        <v>0</v>
      </c>
      <c r="AM37" s="15">
        <f t="shared" si="13"/>
        <v>0</v>
      </c>
    </row>
    <row r="38" spans="1:39" ht="15" x14ac:dyDescent="0.25">
      <c r="A38" s="47"/>
      <c r="B38" s="15" t="s">
        <v>64</v>
      </c>
      <c r="D38" s="15" t="s">
        <v>65</v>
      </c>
      <c r="F38" s="16">
        <v>54000</v>
      </c>
      <c r="G38" s="16">
        <f t="shared" si="22"/>
        <v>1038.4615384615386</v>
      </c>
      <c r="H38" s="34">
        <f t="shared" si="14"/>
        <v>0</v>
      </c>
      <c r="I38" s="34">
        <f t="shared" si="23"/>
        <v>6230.7692307692314</v>
      </c>
      <c r="J38" s="34"/>
      <c r="K38" s="34">
        <f t="shared" si="24"/>
        <v>0</v>
      </c>
      <c r="L38" s="34">
        <f t="shared" si="25"/>
        <v>24923.076923076926</v>
      </c>
      <c r="M38" s="34">
        <f t="shared" si="26"/>
        <v>0</v>
      </c>
      <c r="N38" s="34">
        <f t="shared" si="27"/>
        <v>16823.076923076926</v>
      </c>
      <c r="O38" s="34">
        <f t="shared" si="28"/>
        <v>11215.384615384617</v>
      </c>
      <c r="P38" s="34">
        <f t="shared" si="29"/>
        <v>4153.8461538461543</v>
      </c>
      <c r="Q38" s="34">
        <f t="shared" si="11"/>
        <v>16823.076923076926</v>
      </c>
      <c r="R38" s="34">
        <f t="shared" si="12"/>
        <v>6230.7692307692314</v>
      </c>
      <c r="S38" s="35">
        <f t="shared" si="1"/>
        <v>5.4</v>
      </c>
      <c r="T38" s="35">
        <f t="shared" si="2"/>
        <v>6</v>
      </c>
      <c r="U38" s="17" t="s">
        <v>269</v>
      </c>
      <c r="V38" s="17">
        <f t="shared" si="3"/>
        <v>54000</v>
      </c>
      <c r="Y38" s="19">
        <f t="shared" si="17"/>
        <v>0</v>
      </c>
      <c r="AC38" s="20" t="s">
        <v>416</v>
      </c>
      <c r="AD38" s="21">
        <v>36689</v>
      </c>
      <c r="AE38" s="36">
        <f t="shared" si="4"/>
        <v>2</v>
      </c>
      <c r="AL38" s="15">
        <f t="shared" si="5"/>
        <v>0</v>
      </c>
      <c r="AM38" s="15">
        <f t="shared" si="13"/>
        <v>0</v>
      </c>
    </row>
    <row r="39" spans="1:39" ht="15" x14ac:dyDescent="0.25">
      <c r="A39" s="47"/>
      <c r="B39" s="15" t="s">
        <v>66</v>
      </c>
      <c r="D39" s="15" t="s">
        <v>67</v>
      </c>
      <c r="F39" s="16">
        <v>45000</v>
      </c>
      <c r="G39" s="16">
        <f t="shared" si="22"/>
        <v>865.38461538461536</v>
      </c>
      <c r="H39" s="34">
        <f t="shared" si="14"/>
        <v>4326.9230769230771</v>
      </c>
      <c r="I39" s="34">
        <f t="shared" si="23"/>
        <v>0</v>
      </c>
      <c r="J39" s="34"/>
      <c r="K39" s="34">
        <f t="shared" si="24"/>
        <v>17307.692307692309</v>
      </c>
      <c r="L39" s="34">
        <f t="shared" si="25"/>
        <v>0</v>
      </c>
      <c r="M39" s="34">
        <f t="shared" si="26"/>
        <v>7788.4615384615381</v>
      </c>
      <c r="N39" s="34">
        <f t="shared" si="27"/>
        <v>0</v>
      </c>
      <c r="O39" s="34">
        <f t="shared" si="28"/>
        <v>7788.4615384615381</v>
      </c>
      <c r="P39" s="34">
        <f t="shared" si="29"/>
        <v>4326.9230769230771</v>
      </c>
      <c r="Q39" s="34">
        <f t="shared" si="11"/>
        <v>0</v>
      </c>
      <c r="R39" s="34">
        <f t="shared" si="12"/>
        <v>0</v>
      </c>
      <c r="S39" s="35">
        <f t="shared" si="1"/>
        <v>4.5</v>
      </c>
      <c r="T39" s="35">
        <f t="shared" si="2"/>
        <v>5</v>
      </c>
      <c r="U39" s="17" t="s">
        <v>269</v>
      </c>
      <c r="V39" s="17">
        <f t="shared" si="3"/>
        <v>45000</v>
      </c>
      <c r="Y39" s="19">
        <f t="shared" si="17"/>
        <v>0</v>
      </c>
      <c r="AC39" s="20" t="s">
        <v>415</v>
      </c>
      <c r="AD39" s="21">
        <v>35579</v>
      </c>
      <c r="AE39" s="36">
        <f t="shared" si="4"/>
        <v>5</v>
      </c>
      <c r="AF39" s="35">
        <f>(G39*AE39)+(G39*T39)</f>
        <v>8653.8461538461543</v>
      </c>
      <c r="AG39" s="35">
        <f>26*G39</f>
        <v>22500</v>
      </c>
      <c r="AH39" s="35">
        <f>G39*52</f>
        <v>45000</v>
      </c>
      <c r="AI39" s="35">
        <f>AF39*2</f>
        <v>17307.692307692309</v>
      </c>
      <c r="AJ39" s="35"/>
      <c r="AL39" s="15">
        <f t="shared" si="5"/>
        <v>45000</v>
      </c>
      <c r="AM39" s="15">
        <f t="shared" si="13"/>
        <v>1</v>
      </c>
    </row>
    <row r="40" spans="1:39" ht="15" x14ac:dyDescent="0.25">
      <c r="A40" s="47"/>
      <c r="B40" s="15" t="s">
        <v>68</v>
      </c>
      <c r="D40" s="15" t="s">
        <v>69</v>
      </c>
      <c r="F40" s="16">
        <v>190000</v>
      </c>
      <c r="G40" s="16">
        <f t="shared" si="22"/>
        <v>3653.8461538461538</v>
      </c>
      <c r="H40" s="34">
        <f t="shared" si="14"/>
        <v>0</v>
      </c>
      <c r="I40" s="34">
        <f t="shared" si="23"/>
        <v>43846.153846153844</v>
      </c>
      <c r="J40" s="34"/>
      <c r="K40" s="34">
        <f t="shared" si="24"/>
        <v>0</v>
      </c>
      <c r="L40" s="34">
        <f t="shared" si="25"/>
        <v>230192.30769230769</v>
      </c>
      <c r="M40" s="34">
        <f t="shared" si="26"/>
        <v>0</v>
      </c>
      <c r="N40" s="34">
        <f t="shared" si="27"/>
        <v>208269.23076923075</v>
      </c>
      <c r="O40" s="34">
        <f t="shared" si="28"/>
        <v>138846.15384615384</v>
      </c>
      <c r="P40" s="34">
        <f t="shared" si="29"/>
        <v>29230.76923076923</v>
      </c>
      <c r="Q40" s="34">
        <f t="shared" si="11"/>
        <v>208269.23076923075</v>
      </c>
      <c r="R40" s="34">
        <f t="shared" si="12"/>
        <v>43846.153846153844</v>
      </c>
      <c r="S40" s="35">
        <f t="shared" si="1"/>
        <v>19</v>
      </c>
      <c r="T40" s="35">
        <f t="shared" si="2"/>
        <v>19</v>
      </c>
      <c r="U40" s="17" t="s">
        <v>269</v>
      </c>
      <c r="V40" s="17">
        <f t="shared" si="3"/>
        <v>190000</v>
      </c>
      <c r="Y40" s="19">
        <f t="shared" si="17"/>
        <v>0</v>
      </c>
      <c r="AC40" s="20" t="s">
        <v>416</v>
      </c>
      <c r="AD40" s="21">
        <v>36551</v>
      </c>
      <c r="AE40" s="36">
        <f t="shared" si="4"/>
        <v>2</v>
      </c>
      <c r="AL40" s="15">
        <f t="shared" si="5"/>
        <v>0</v>
      </c>
      <c r="AM40" s="15">
        <f t="shared" si="13"/>
        <v>0</v>
      </c>
    </row>
    <row r="41" spans="1:39" ht="15" x14ac:dyDescent="0.25">
      <c r="A41" s="47"/>
      <c r="B41" s="15" t="s">
        <v>70</v>
      </c>
      <c r="D41" s="15" t="s">
        <v>71</v>
      </c>
      <c r="F41" s="16">
        <v>70500</v>
      </c>
      <c r="G41" s="16">
        <f t="shared" si="22"/>
        <v>1355.7692307692307</v>
      </c>
      <c r="H41" s="34">
        <f t="shared" si="14"/>
        <v>13557.692307692307</v>
      </c>
      <c r="I41" s="34">
        <f t="shared" si="23"/>
        <v>0</v>
      </c>
      <c r="J41" s="34"/>
      <c r="K41" s="34">
        <f t="shared" si="24"/>
        <v>35250</v>
      </c>
      <c r="L41" s="34">
        <f t="shared" si="25"/>
        <v>0</v>
      </c>
      <c r="M41" s="34">
        <f t="shared" si="26"/>
        <v>19116.346153846152</v>
      </c>
      <c r="N41" s="34">
        <f t="shared" si="27"/>
        <v>0</v>
      </c>
      <c r="O41" s="34">
        <f t="shared" si="28"/>
        <v>19116.346153846152</v>
      </c>
      <c r="P41" s="34">
        <f t="shared" si="29"/>
        <v>13557.692307692307</v>
      </c>
      <c r="Q41" s="34">
        <f t="shared" si="11"/>
        <v>0</v>
      </c>
      <c r="R41" s="34">
        <f t="shared" si="12"/>
        <v>0</v>
      </c>
      <c r="S41" s="35">
        <f t="shared" si="1"/>
        <v>7.05</v>
      </c>
      <c r="T41" s="35">
        <f t="shared" si="2"/>
        <v>8</v>
      </c>
      <c r="U41" s="17" t="s">
        <v>269</v>
      </c>
      <c r="V41" s="17">
        <f t="shared" si="3"/>
        <v>70500</v>
      </c>
      <c r="Y41" s="19">
        <f t="shared" si="17"/>
        <v>0</v>
      </c>
      <c r="AC41" s="20" t="s">
        <v>415</v>
      </c>
      <c r="AD41" s="21">
        <v>35541</v>
      </c>
      <c r="AE41" s="36">
        <f t="shared" si="4"/>
        <v>5</v>
      </c>
      <c r="AF41" s="35">
        <f>(G41*AE41)+(G41*T41)</f>
        <v>17625</v>
      </c>
      <c r="AG41" s="35">
        <f>26*G41</f>
        <v>35250</v>
      </c>
      <c r="AH41" s="35">
        <f>G41*52</f>
        <v>70500</v>
      </c>
      <c r="AI41" s="35">
        <f>AF41*2</f>
        <v>35250</v>
      </c>
      <c r="AJ41" s="35"/>
      <c r="AL41" s="15">
        <f t="shared" si="5"/>
        <v>70500</v>
      </c>
      <c r="AM41" s="15">
        <f t="shared" si="13"/>
        <v>1</v>
      </c>
    </row>
    <row r="42" spans="1:39" s="39" customFormat="1" ht="15.6" x14ac:dyDescent="0.25">
      <c r="A42" s="38"/>
      <c r="B42" s="39" t="s">
        <v>72</v>
      </c>
      <c r="D42" s="39" t="s">
        <v>73</v>
      </c>
      <c r="F42" s="40">
        <v>350000</v>
      </c>
      <c r="G42" s="40">
        <f t="shared" si="22"/>
        <v>6730.7692307692305</v>
      </c>
      <c r="H42" s="42"/>
      <c r="I42" s="42"/>
      <c r="J42" s="42"/>
      <c r="K42" s="42"/>
      <c r="L42" s="42"/>
      <c r="M42" s="42"/>
      <c r="N42" s="42"/>
      <c r="O42" s="34"/>
      <c r="P42" s="34"/>
      <c r="Q42" s="34"/>
      <c r="R42" s="34"/>
      <c r="S42" s="43">
        <f t="shared" si="1"/>
        <v>35</v>
      </c>
      <c r="T42" s="43">
        <f t="shared" si="2"/>
        <v>35</v>
      </c>
      <c r="U42" s="44" t="s">
        <v>269</v>
      </c>
      <c r="V42" s="44">
        <f t="shared" si="3"/>
        <v>350000</v>
      </c>
      <c r="W42" s="45"/>
      <c r="X42" s="45"/>
      <c r="Y42" s="45">
        <v>500000</v>
      </c>
      <c r="Z42" s="46"/>
      <c r="AA42" s="46"/>
      <c r="AB42" s="46"/>
      <c r="AC42" s="46" t="s">
        <v>416</v>
      </c>
      <c r="AD42" s="31">
        <v>32077</v>
      </c>
      <c r="AE42" s="48">
        <f t="shared" si="4"/>
        <v>14</v>
      </c>
      <c r="AF42" s="46"/>
      <c r="AG42" s="46"/>
      <c r="AH42" s="46"/>
      <c r="AI42" s="46"/>
      <c r="AJ42" s="46"/>
      <c r="AL42" s="6">
        <f t="shared" si="5"/>
        <v>0</v>
      </c>
      <c r="AM42" s="6">
        <f t="shared" si="13"/>
        <v>0</v>
      </c>
    </row>
    <row r="43" spans="1:39" ht="15" x14ac:dyDescent="0.25">
      <c r="A43" s="47"/>
      <c r="B43" s="15" t="s">
        <v>74</v>
      </c>
      <c r="D43" s="15" t="s">
        <v>75</v>
      </c>
      <c r="F43" s="16">
        <v>55000</v>
      </c>
      <c r="G43" s="16">
        <f t="shared" si="22"/>
        <v>1057.6923076923076</v>
      </c>
      <c r="H43" s="34">
        <f t="shared" si="14"/>
        <v>0</v>
      </c>
      <c r="I43" s="34">
        <f>IF(AC43="Y",(IF(F43&lt;$G$3,$F$3*G43*AE43,IF(F43&lt;$G$2,$F$2*G43*AE43,$F$1*G43*AE43))*$L$2),0)</f>
        <v>6346.1538461538457</v>
      </c>
      <c r="J43" s="34"/>
      <c r="K43" s="34">
        <f>IF(AC43="N",(MIN((($F$3*G43*AE43+ROUNDUP((F43/10000),0)*G43)*2),F43)),0)</f>
        <v>0</v>
      </c>
      <c r="L43" s="34">
        <f>IF(AC43="Y",(MIN((($F$3*G43*AE43+ROUNDUP((F43/10000),0)*G43)*2),F43))*$L$2,0)</f>
        <v>25384.615384615383</v>
      </c>
      <c r="M43" s="34">
        <f>IF(AC43="N",IF((F43/10000*G43*$M$2)&gt;F43*$M$1,F43*$M$1,(F43/10000*G43*$M$2)),0)</f>
        <v>0</v>
      </c>
      <c r="N43" s="34">
        <f>IF(AC43="Y",(IF((F43/10000*G43*$M$2)&gt;F43*$M$1,F43*$M$1,(F43/10000*G43*$M$2)))*$L$2,0)</f>
        <v>17451.923076923074</v>
      </c>
      <c r="O43" s="34">
        <f>MAX(IF(F43&lt;$G$3,$F$3*G43*AE43,IF(F43&lt;$G$2,$F$2*G43*AE43,$F$1*G43*AE43)),IF((F43/10000*G43*$M$2)&gt;F43*$M$1,F43*$M$1,(F43/10000*G43*$M$2)))</f>
        <v>11634.615384615383</v>
      </c>
      <c r="P43" s="34">
        <f>MIN(IF(F43&lt;$G$3,$F$3*G43*AE43,IF(F43&lt;$G$2,$F$2*G43*AE43,$F$1*G43*AE43)),IF((F43/10000*G43*$M$2)&gt;F43*$M$1,F43*$M$1,(F43/10000*G43*$M$2)))</f>
        <v>4230.7692307692305</v>
      </c>
      <c r="Q43" s="34">
        <f t="shared" si="11"/>
        <v>17451.923076923074</v>
      </c>
      <c r="R43" s="34">
        <f t="shared" si="12"/>
        <v>6346.1538461538457</v>
      </c>
      <c r="S43" s="35">
        <f t="shared" si="1"/>
        <v>5.5</v>
      </c>
      <c r="T43" s="35">
        <f t="shared" si="2"/>
        <v>6</v>
      </c>
      <c r="U43" s="17" t="s">
        <v>269</v>
      </c>
      <c r="V43" s="17">
        <f t="shared" si="3"/>
        <v>55000</v>
      </c>
      <c r="Y43" s="19">
        <f t="shared" si="17"/>
        <v>0</v>
      </c>
      <c r="AC43" s="20" t="s">
        <v>416</v>
      </c>
      <c r="AD43" s="21">
        <v>36549</v>
      </c>
      <c r="AE43" s="36">
        <f t="shared" si="4"/>
        <v>2</v>
      </c>
      <c r="AL43" s="15">
        <f t="shared" si="5"/>
        <v>0</v>
      </c>
      <c r="AM43" s="15">
        <f t="shared" si="13"/>
        <v>0</v>
      </c>
    </row>
    <row r="44" spans="1:39" x14ac:dyDescent="0.25">
      <c r="H44" s="34"/>
      <c r="I44" s="34"/>
      <c r="J44" s="34"/>
      <c r="K44" s="34"/>
      <c r="L44" s="34"/>
      <c r="M44" s="34"/>
      <c r="N44" s="34"/>
      <c r="O44" s="34"/>
      <c r="P44" s="34"/>
      <c r="Q44" s="34"/>
      <c r="R44" s="34"/>
      <c r="AE44" s="36"/>
      <c r="AL44" s="15">
        <f t="shared" si="5"/>
        <v>0</v>
      </c>
      <c r="AM44" s="15">
        <f t="shared" si="13"/>
        <v>0</v>
      </c>
    </row>
    <row r="45" spans="1:39" x14ac:dyDescent="0.25">
      <c r="H45" s="34"/>
      <c r="I45" s="34"/>
      <c r="J45" s="34"/>
      <c r="K45" s="34"/>
      <c r="L45" s="34"/>
      <c r="M45" s="34"/>
      <c r="N45" s="34"/>
      <c r="O45" s="34"/>
      <c r="P45" s="34"/>
      <c r="Q45" s="34"/>
      <c r="R45" s="34"/>
      <c r="AE45" s="36"/>
      <c r="AL45" s="15">
        <f t="shared" si="5"/>
        <v>0</v>
      </c>
      <c r="AM45" s="15">
        <f t="shared" si="13"/>
        <v>0</v>
      </c>
    </row>
    <row r="46" spans="1:39" x14ac:dyDescent="0.25">
      <c r="H46" s="34"/>
      <c r="I46" s="34"/>
      <c r="J46" s="34"/>
      <c r="K46" s="34"/>
      <c r="L46" s="34"/>
      <c r="M46" s="34"/>
      <c r="N46" s="34"/>
      <c r="O46" s="34"/>
      <c r="P46" s="34"/>
      <c r="Q46" s="34"/>
      <c r="R46" s="34"/>
      <c r="AE46" s="36"/>
      <c r="AL46" s="15">
        <f t="shared" si="5"/>
        <v>0</v>
      </c>
      <c r="AM46" s="15">
        <f t="shared" si="13"/>
        <v>0</v>
      </c>
    </row>
    <row r="47" spans="1:39" ht="15.6" x14ac:dyDescent="0.3">
      <c r="B47" s="23" t="s">
        <v>83</v>
      </c>
      <c r="C47" s="23"/>
      <c r="D47" s="23"/>
      <c r="E47" s="23"/>
      <c r="F47" s="23"/>
      <c r="G47" s="23"/>
      <c r="H47" s="34"/>
      <c r="I47" s="34"/>
      <c r="J47" s="34"/>
      <c r="K47" s="34"/>
      <c r="L47" s="34"/>
      <c r="M47" s="34"/>
      <c r="N47" s="34"/>
      <c r="O47" s="34"/>
      <c r="P47" s="34"/>
      <c r="Q47" s="34"/>
      <c r="R47" s="34"/>
      <c r="S47" s="23"/>
      <c r="T47" s="23"/>
      <c r="U47" s="23"/>
      <c r="V47" s="23"/>
      <c r="W47" s="23"/>
      <c r="X47" s="23"/>
      <c r="Y47" s="23"/>
      <c r="Z47" s="23"/>
      <c r="AA47" s="23"/>
      <c r="AB47" s="23"/>
      <c r="AC47" s="23"/>
      <c r="AE47" s="36"/>
      <c r="AF47" s="23"/>
      <c r="AG47" s="23"/>
      <c r="AH47" s="23"/>
      <c r="AI47" s="23"/>
      <c r="AJ47" s="23"/>
      <c r="AK47" s="23"/>
      <c r="AL47" s="15">
        <f t="shared" si="5"/>
        <v>0</v>
      </c>
      <c r="AM47" s="15">
        <f t="shared" si="13"/>
        <v>0</v>
      </c>
    </row>
    <row r="48" spans="1:39" ht="45" x14ac:dyDescent="0.25">
      <c r="A48" s="56" t="s">
        <v>82</v>
      </c>
      <c r="H48" s="34"/>
      <c r="I48" s="34"/>
      <c r="J48" s="34"/>
      <c r="K48" s="34"/>
      <c r="L48" s="34"/>
      <c r="M48" s="34"/>
      <c r="N48" s="34"/>
      <c r="O48" s="34"/>
      <c r="P48" s="34"/>
      <c r="Q48" s="34"/>
      <c r="R48" s="34"/>
      <c r="AE48" s="36"/>
      <c r="AL48" s="15">
        <f t="shared" si="5"/>
        <v>0</v>
      </c>
      <c r="AM48" s="15">
        <f t="shared" si="13"/>
        <v>0</v>
      </c>
    </row>
    <row r="49" spans="1:39" s="39" customFormat="1" x14ac:dyDescent="0.25">
      <c r="A49" s="2"/>
      <c r="B49" s="39" t="s">
        <v>332</v>
      </c>
      <c r="D49" s="39" t="s">
        <v>77</v>
      </c>
      <c r="F49" s="40">
        <v>375000</v>
      </c>
      <c r="G49" s="40">
        <f>F49/52</f>
        <v>7211.5384615384619</v>
      </c>
      <c r="H49" s="42"/>
      <c r="I49" s="42"/>
      <c r="J49" s="42"/>
      <c r="K49" s="42"/>
      <c r="L49" s="42"/>
      <c r="M49" s="42"/>
      <c r="N49" s="42"/>
      <c r="O49" s="42"/>
      <c r="P49" s="42"/>
      <c r="Q49" s="34">
        <f>MAX(I49,N49)</f>
        <v>0</v>
      </c>
      <c r="R49" s="34">
        <f>MIN(I49,N49)</f>
        <v>0</v>
      </c>
      <c r="S49" s="43">
        <f>F49/10000</f>
        <v>37.5</v>
      </c>
      <c r="T49" s="43">
        <f>ROUNDUP(S49,0)</f>
        <v>38</v>
      </c>
      <c r="U49" s="44" t="s">
        <v>269</v>
      </c>
      <c r="V49" s="44">
        <f>F49</f>
        <v>375000</v>
      </c>
      <c r="W49" s="45">
        <v>469365</v>
      </c>
      <c r="X49" s="45"/>
      <c r="Y49" s="45">
        <f>(W49+X49)</f>
        <v>469365</v>
      </c>
      <c r="Z49" s="46"/>
      <c r="AA49" s="46"/>
      <c r="AB49" s="46"/>
      <c r="AC49" s="46" t="s">
        <v>416</v>
      </c>
      <c r="AD49" s="21">
        <v>31138</v>
      </c>
      <c r="AE49" s="48">
        <f t="shared" si="4"/>
        <v>17</v>
      </c>
      <c r="AF49" s="46"/>
      <c r="AG49" s="46"/>
      <c r="AH49" s="46"/>
      <c r="AI49" s="46"/>
      <c r="AJ49" s="46"/>
      <c r="AL49" s="6">
        <f t="shared" si="5"/>
        <v>0</v>
      </c>
      <c r="AM49" s="6">
        <f t="shared" si="13"/>
        <v>0</v>
      </c>
    </row>
    <row r="50" spans="1:39" x14ac:dyDescent="0.25">
      <c r="A50" s="20"/>
      <c r="B50" s="15" t="s">
        <v>78</v>
      </c>
      <c r="D50" s="15" t="s">
        <v>79</v>
      </c>
      <c r="F50" s="16">
        <v>35500</v>
      </c>
      <c r="G50" s="16">
        <f>F50/52</f>
        <v>682.69230769230774</v>
      </c>
      <c r="H50" s="34">
        <f t="shared" si="14"/>
        <v>2730.7692307692309</v>
      </c>
      <c r="I50" s="34">
        <f>IF(AC50="Y",(IF(F50&lt;$G$3,$F$3*G50*AE50,IF(F50&lt;$G$2,$F$2*G50*AE50,$F$1*G50*AE50))*$L$2),0)</f>
        <v>0</v>
      </c>
      <c r="J50" s="34"/>
      <c r="K50" s="34">
        <f>IF(AC50="N",(MIN((($F$3*G50*AE50+ROUNDUP((F50/10000),0)*G50)*2),F50)),0)</f>
        <v>10923.076923076924</v>
      </c>
      <c r="L50" s="34">
        <f>IF(AC50="Y",(MIN((($F$3*G50*AE50+ROUNDUP((F50/10000),0)*G50)*2),F50))*$L$2,0)</f>
        <v>0</v>
      </c>
      <c r="M50" s="34">
        <f>IF(AC50="N",IF((F50/10000*G50*$M$2)&gt;F50*$M$1,F50*$M$1,(F50/10000*G50*$M$2)),0)</f>
        <v>4847.1153846153848</v>
      </c>
      <c r="N50" s="34">
        <f>IF(AC50="Y",(IF((F50/10000*G50*$M$2)&gt;F50*$M$1,F50*$M$1,(F50/10000*G50*$M$2)))*$L$2,0)</f>
        <v>0</v>
      </c>
      <c r="O50" s="34">
        <f>MAX(IF(F50&lt;$G$3,$F$3*G50*AE50,IF(F50&lt;$G$2,$F$2*G50*AE50,$F$1*G50*AE50)),IF((F50/10000*G50*$M$2)&gt;F50*$M$1,F50*$M$1,(F50/10000*G50*$M$2)))</f>
        <v>4847.1153846153848</v>
      </c>
      <c r="P50" s="34">
        <f>MIN(IF(F50&lt;$G$3,$F$3*G50*AE50,IF(F50&lt;$G$2,$F$2*G50*AE50,$F$1*G50*AE50)),IF((F50/10000*G50*$M$2)&gt;F50*$M$1,F50*$M$1,(F50/10000*G50*$M$2)))</f>
        <v>2730.7692307692309</v>
      </c>
      <c r="Q50" s="34">
        <f>MAX(I50,N50)</f>
        <v>0</v>
      </c>
      <c r="R50" s="34">
        <f>MIN(I50,N50)</f>
        <v>0</v>
      </c>
      <c r="S50" s="35">
        <f>F50/10000</f>
        <v>3.55</v>
      </c>
      <c r="T50" s="35">
        <f>ROUNDUP(S50,0)</f>
        <v>4</v>
      </c>
      <c r="U50" s="17" t="s">
        <v>269</v>
      </c>
      <c r="V50" s="17">
        <f>F50</f>
        <v>35500</v>
      </c>
      <c r="Y50" s="19">
        <f>(W50+X50)</f>
        <v>0</v>
      </c>
      <c r="AC50" s="20" t="s">
        <v>415</v>
      </c>
      <c r="AD50" s="21">
        <v>35667</v>
      </c>
      <c r="AE50" s="36">
        <f t="shared" si="4"/>
        <v>4</v>
      </c>
      <c r="AF50" s="35">
        <f>(G50*AE50)+(G50*T50)</f>
        <v>5461.5384615384619</v>
      </c>
      <c r="AG50" s="35">
        <f>26*G50</f>
        <v>17750</v>
      </c>
      <c r="AH50" s="35">
        <f>G50*52</f>
        <v>35500</v>
      </c>
      <c r="AI50" s="35">
        <f>AF50*2</f>
        <v>10923.076923076924</v>
      </c>
      <c r="AJ50" s="35"/>
      <c r="AL50" s="15">
        <f t="shared" si="5"/>
        <v>35500</v>
      </c>
      <c r="AM50" s="15">
        <f t="shared" si="13"/>
        <v>1</v>
      </c>
    </row>
    <row r="51" spans="1:39" x14ac:dyDescent="0.25">
      <c r="A51" s="20"/>
      <c r="B51" s="15" t="s">
        <v>80</v>
      </c>
      <c r="D51" s="15" t="s">
        <v>81</v>
      </c>
      <c r="F51" s="16">
        <v>65000</v>
      </c>
      <c r="G51" s="16">
        <f>F51/52</f>
        <v>1250</v>
      </c>
      <c r="H51" s="34">
        <f t="shared" si="14"/>
        <v>0</v>
      </c>
      <c r="I51" s="34">
        <f>IF(AC51="Y",(IF(F51&lt;$G$3,$F$3*G51*AE51,IF(F51&lt;$G$2,$F$2*G51*AE51,$F$1*G51*AE51))*$L$2),0)</f>
        <v>63750</v>
      </c>
      <c r="J51" s="34"/>
      <c r="K51" s="34">
        <f>IF(AC51="N",(MIN((($F$3*G51*AE51+ROUNDUP((F51/10000),0)*G51)*2),F51)),0)</f>
        <v>0</v>
      </c>
      <c r="L51" s="34">
        <f>IF(AC51="Y",(MIN((($F$3*G51*AE51+ROUNDUP((F51/10000),0)*G51)*2),F51))*$L$2,0)</f>
        <v>90000</v>
      </c>
      <c r="M51" s="34">
        <f>IF(AC51="N",IF((F51/10000*G51*$M$2)&gt;F51*$M$1,F51*$M$1,(F51/10000*G51*$M$2)),0)</f>
        <v>0</v>
      </c>
      <c r="N51" s="34">
        <f>IF(AC51="Y",(IF((F51/10000*G51*$M$2)&gt;F51*$M$1,F51*$M$1,(F51/10000*G51*$M$2)))*$L$2,0)</f>
        <v>24375</v>
      </c>
      <c r="O51" s="34">
        <f>MAX(IF(F51&lt;$G$3,$F$3*G51*AE51,IF(F51&lt;$G$2,$F$2*G51*AE51,$F$1*G51*AE51)),IF((F51/10000*G51*$M$2)&gt;F51*$M$1,F51*$M$1,(F51/10000*G51*$M$2)))</f>
        <v>42500</v>
      </c>
      <c r="P51" s="34">
        <f>MIN(IF(F51&lt;$G$3,$F$3*G51*AE51,IF(F51&lt;$G$2,$F$2*G51*AE51,$F$1*G51*AE51)),IF((F51/10000*G51*$M$2)&gt;F51*$M$1,F51*$M$1,(F51/10000*G51*$M$2)))</f>
        <v>16250</v>
      </c>
      <c r="Q51" s="34">
        <f>MAX(I51,N51)</f>
        <v>63750</v>
      </c>
      <c r="R51" s="34">
        <f>MIN(I51,N51)</f>
        <v>24375</v>
      </c>
      <c r="S51" s="35">
        <f>F51/10000</f>
        <v>6.5</v>
      </c>
      <c r="T51" s="35">
        <f>ROUNDUP(S51,0)</f>
        <v>7</v>
      </c>
      <c r="U51" s="17" t="s">
        <v>269</v>
      </c>
      <c r="V51" s="17">
        <f>F51</f>
        <v>65000</v>
      </c>
      <c r="W51" s="19">
        <v>27500</v>
      </c>
      <c r="Y51" s="19">
        <f>(W51+X51)</f>
        <v>27500</v>
      </c>
      <c r="AC51" s="20" t="s">
        <v>416</v>
      </c>
      <c r="AD51" s="57">
        <v>31126</v>
      </c>
      <c r="AE51" s="36">
        <f t="shared" si="4"/>
        <v>17</v>
      </c>
      <c r="AL51" s="15">
        <f t="shared" si="5"/>
        <v>0</v>
      </c>
      <c r="AM51" s="15">
        <f t="shared" si="13"/>
        <v>0</v>
      </c>
    </row>
    <row r="52" spans="1:39" x14ac:dyDescent="0.25">
      <c r="H52" s="34"/>
      <c r="I52" s="34"/>
      <c r="J52" s="34"/>
      <c r="K52" s="34"/>
      <c r="L52" s="34"/>
      <c r="M52" s="34"/>
      <c r="N52" s="34"/>
      <c r="O52" s="34"/>
      <c r="P52" s="34"/>
      <c r="Q52" s="34"/>
      <c r="R52" s="34"/>
      <c r="AE52" s="36"/>
      <c r="AL52" s="15">
        <f t="shared" si="5"/>
        <v>0</v>
      </c>
      <c r="AM52" s="15">
        <f t="shared" si="13"/>
        <v>0</v>
      </c>
    </row>
    <row r="53" spans="1:39" x14ac:dyDescent="0.25">
      <c r="H53" s="34"/>
      <c r="I53" s="34"/>
      <c r="J53" s="34"/>
      <c r="K53" s="34"/>
      <c r="L53" s="34"/>
      <c r="M53" s="34"/>
      <c r="N53" s="34"/>
      <c r="O53" s="34"/>
      <c r="P53" s="34"/>
      <c r="Q53" s="34"/>
      <c r="R53" s="34"/>
      <c r="AE53" s="36"/>
      <c r="AL53" s="15">
        <f t="shared" si="5"/>
        <v>0</v>
      </c>
      <c r="AM53" s="15">
        <f t="shared" si="13"/>
        <v>0</v>
      </c>
    </row>
    <row r="54" spans="1:39" ht="37.799999999999997" x14ac:dyDescent="0.25">
      <c r="A54" s="58" t="s">
        <v>100</v>
      </c>
      <c r="B54" s="15" t="s">
        <v>84</v>
      </c>
      <c r="D54" s="15" t="s">
        <v>85</v>
      </c>
      <c r="F54" s="16">
        <v>75000</v>
      </c>
      <c r="G54" s="16">
        <f t="shared" ref="G54:G64" si="30">F54/52</f>
        <v>1442.3076923076924</v>
      </c>
      <c r="H54" s="34">
        <f t="shared" si="14"/>
        <v>0</v>
      </c>
      <c r="I54" s="34">
        <f t="shared" ref="I54:I64" si="31">IF(AC54="Y",(IF(F54&lt;$G$3,$F$3*G54*AE54,IF(F54&lt;$G$2,$F$2*G54*AE54,$F$1*G54*AE54))*$L$2),0)</f>
        <v>8653.8461538461543</v>
      </c>
      <c r="J54" s="34"/>
      <c r="K54" s="34">
        <f t="shared" ref="K54:K64" si="32">IF(AC54="N",(MIN((($F$3*G54*AE54+ROUNDUP((F54/10000),0)*G54)*2),F54)),0)</f>
        <v>0</v>
      </c>
      <c r="L54" s="34">
        <f t="shared" ref="L54:L64" si="33">IF(AC54="Y",(MIN((($F$3*G54*AE54+ROUNDUP((F54/10000),0)*G54)*2),F54))*$L$2,0)</f>
        <v>43269.230769230773</v>
      </c>
      <c r="M54" s="34">
        <f t="shared" ref="M54:M64" si="34">IF(AC54="N",IF((F54/10000*G54*$M$2)&gt;F54*$M$1,F54*$M$1,(F54/10000*G54*$M$2)),0)</f>
        <v>0</v>
      </c>
      <c r="N54" s="34">
        <f t="shared" ref="N54:N64" si="35">IF(AC54="Y",(IF((F54/10000*G54*$M$2)&gt;F54*$M$1,F54*$M$1,(F54/10000*G54*$M$2)))*$L$2,0)</f>
        <v>32451.923076923078</v>
      </c>
      <c r="O54" s="34">
        <f t="shared" ref="O54:O64" si="36">MAX(IF(F54&lt;$G$3,$F$3*G54*AE54,IF(F54&lt;$G$2,$F$2*G54*AE54,$F$1*G54*AE54)),IF((F54/10000*G54*$M$2)&gt;F54*$M$1,F54*$M$1,(F54/10000*G54*$M$2)))</f>
        <v>21634.615384615387</v>
      </c>
      <c r="P54" s="34">
        <f t="shared" ref="P54:P64" si="37">MIN(IF(F54&lt;$G$3,$F$3*G54*AE54,IF(F54&lt;$G$2,$F$2*G54*AE54,$F$1*G54*AE54)),IF((F54/10000*G54*$M$2)&gt;F54*$M$1,F54*$M$1,(F54/10000*G54*$M$2)))</f>
        <v>5769.2307692307695</v>
      </c>
      <c r="Q54" s="34">
        <f t="shared" ref="Q54:Q64" si="38">MAX(I54,N54)</f>
        <v>32451.923076923078</v>
      </c>
      <c r="R54" s="34">
        <f t="shared" ref="R54:R64" si="39">MIN(I54,N54)</f>
        <v>8653.8461538461543</v>
      </c>
      <c r="S54" s="35">
        <f t="shared" ref="S54:S64" si="40">F54/10000</f>
        <v>7.5</v>
      </c>
      <c r="T54" s="35">
        <f t="shared" ref="T54:T64" si="41">ROUNDUP(S54,0)</f>
        <v>8</v>
      </c>
      <c r="U54" s="17" t="s">
        <v>269</v>
      </c>
      <c r="V54" s="17">
        <f t="shared" ref="V54:V64" si="42">F54</f>
        <v>75000</v>
      </c>
      <c r="Y54" s="19">
        <f t="shared" ref="Y54:Y64" si="43">(W54+X54)</f>
        <v>0</v>
      </c>
      <c r="AC54" s="20" t="s">
        <v>416</v>
      </c>
      <c r="AD54" s="57">
        <v>36332</v>
      </c>
      <c r="AE54" s="36">
        <f t="shared" si="4"/>
        <v>2</v>
      </c>
      <c r="AL54" s="15">
        <f t="shared" si="5"/>
        <v>0</v>
      </c>
      <c r="AM54" s="15">
        <f t="shared" si="13"/>
        <v>0</v>
      </c>
    </row>
    <row r="55" spans="1:39" x14ac:dyDescent="0.25">
      <c r="A55" s="59"/>
      <c r="B55" s="15" t="s">
        <v>86</v>
      </c>
      <c r="D55" s="15" t="s">
        <v>87</v>
      </c>
      <c r="F55" s="16">
        <v>72000</v>
      </c>
      <c r="G55" s="16">
        <f t="shared" si="30"/>
        <v>1384.6153846153845</v>
      </c>
      <c r="H55" s="34">
        <f t="shared" si="14"/>
        <v>0</v>
      </c>
      <c r="I55" s="34">
        <f t="shared" si="31"/>
        <v>8307.6923076923067</v>
      </c>
      <c r="J55" s="34"/>
      <c r="K55" s="34">
        <f t="shared" si="32"/>
        <v>0</v>
      </c>
      <c r="L55" s="34">
        <f t="shared" si="33"/>
        <v>41538.461538461539</v>
      </c>
      <c r="M55" s="34">
        <f t="shared" si="34"/>
        <v>0</v>
      </c>
      <c r="N55" s="34">
        <f t="shared" si="35"/>
        <v>29907.692307692309</v>
      </c>
      <c r="O55" s="34">
        <f t="shared" si="36"/>
        <v>19938.461538461539</v>
      </c>
      <c r="P55" s="34">
        <f t="shared" si="37"/>
        <v>5538.4615384615381</v>
      </c>
      <c r="Q55" s="34">
        <f t="shared" si="38"/>
        <v>29907.692307692309</v>
      </c>
      <c r="R55" s="34">
        <f t="shared" si="39"/>
        <v>8307.6923076923067</v>
      </c>
      <c r="S55" s="35">
        <f t="shared" si="40"/>
        <v>7.2</v>
      </c>
      <c r="T55" s="35">
        <f t="shared" si="41"/>
        <v>8</v>
      </c>
      <c r="U55" s="17" t="s">
        <v>269</v>
      </c>
      <c r="V55" s="17">
        <f t="shared" si="42"/>
        <v>72000</v>
      </c>
      <c r="Y55" s="19">
        <f t="shared" si="43"/>
        <v>0</v>
      </c>
      <c r="AC55" s="20" t="s">
        <v>416</v>
      </c>
      <c r="AD55" s="57">
        <v>36535</v>
      </c>
      <c r="AE55" s="36">
        <f t="shared" si="4"/>
        <v>2</v>
      </c>
      <c r="AL55" s="15">
        <f t="shared" si="5"/>
        <v>0</v>
      </c>
      <c r="AM55" s="15">
        <f t="shared" si="13"/>
        <v>0</v>
      </c>
    </row>
    <row r="56" spans="1:39" x14ac:dyDescent="0.25">
      <c r="A56" s="59"/>
      <c r="B56" s="15" t="s">
        <v>88</v>
      </c>
      <c r="D56" s="15" t="s">
        <v>89</v>
      </c>
      <c r="F56" s="16">
        <v>67000</v>
      </c>
      <c r="G56" s="16">
        <f t="shared" si="30"/>
        <v>1288.4615384615386</v>
      </c>
      <c r="H56" s="34">
        <f t="shared" si="14"/>
        <v>0</v>
      </c>
      <c r="I56" s="34">
        <f t="shared" si="31"/>
        <v>7730.7692307692314</v>
      </c>
      <c r="J56" s="34"/>
      <c r="K56" s="34">
        <f t="shared" si="32"/>
        <v>0</v>
      </c>
      <c r="L56" s="34">
        <f t="shared" si="33"/>
        <v>34788.461538461546</v>
      </c>
      <c r="M56" s="34">
        <f t="shared" si="34"/>
        <v>0</v>
      </c>
      <c r="N56" s="34">
        <f t="shared" si="35"/>
        <v>25898.076923076926</v>
      </c>
      <c r="O56" s="34">
        <f t="shared" si="36"/>
        <v>17265.384615384617</v>
      </c>
      <c r="P56" s="34">
        <f t="shared" si="37"/>
        <v>5153.8461538461543</v>
      </c>
      <c r="Q56" s="34">
        <f t="shared" si="38"/>
        <v>25898.076923076926</v>
      </c>
      <c r="R56" s="34">
        <f t="shared" si="39"/>
        <v>7730.7692307692314</v>
      </c>
      <c r="S56" s="35">
        <f t="shared" si="40"/>
        <v>6.7</v>
      </c>
      <c r="T56" s="35">
        <f t="shared" si="41"/>
        <v>7</v>
      </c>
      <c r="U56" s="17" t="s">
        <v>269</v>
      </c>
      <c r="V56" s="17">
        <f t="shared" si="42"/>
        <v>67000</v>
      </c>
      <c r="Y56" s="19">
        <f t="shared" si="43"/>
        <v>0</v>
      </c>
      <c r="AC56" s="20" t="s">
        <v>416</v>
      </c>
      <c r="AD56" s="57">
        <v>36560</v>
      </c>
      <c r="AE56" s="36">
        <f t="shared" si="4"/>
        <v>2</v>
      </c>
      <c r="AL56" s="15">
        <f t="shared" si="5"/>
        <v>0</v>
      </c>
      <c r="AM56" s="15">
        <f t="shared" si="13"/>
        <v>0</v>
      </c>
    </row>
    <row r="57" spans="1:39" x14ac:dyDescent="0.25">
      <c r="A57" s="59"/>
      <c r="B57" s="15" t="s">
        <v>90</v>
      </c>
      <c r="D57" s="15" t="s">
        <v>91</v>
      </c>
      <c r="F57" s="16">
        <v>35360</v>
      </c>
      <c r="G57" s="16">
        <f t="shared" si="30"/>
        <v>680</v>
      </c>
      <c r="H57" s="34">
        <f t="shared" si="14"/>
        <v>0</v>
      </c>
      <c r="I57" s="34">
        <f t="shared" si="31"/>
        <v>2040</v>
      </c>
      <c r="J57" s="34"/>
      <c r="K57" s="34">
        <f t="shared" si="32"/>
        <v>0</v>
      </c>
      <c r="L57" s="34">
        <f t="shared" si="33"/>
        <v>12240</v>
      </c>
      <c r="M57" s="34">
        <f t="shared" si="34"/>
        <v>0</v>
      </c>
      <c r="N57" s="34">
        <f t="shared" si="35"/>
        <v>7213.4400000000005</v>
      </c>
      <c r="O57" s="34">
        <f t="shared" si="36"/>
        <v>4808.96</v>
      </c>
      <c r="P57" s="34">
        <f t="shared" si="37"/>
        <v>1360</v>
      </c>
      <c r="Q57" s="34">
        <f t="shared" si="38"/>
        <v>7213.4400000000005</v>
      </c>
      <c r="R57" s="34">
        <f t="shared" si="39"/>
        <v>2040</v>
      </c>
      <c r="S57" s="35">
        <f t="shared" si="40"/>
        <v>3.536</v>
      </c>
      <c r="T57" s="35">
        <f t="shared" si="41"/>
        <v>4</v>
      </c>
      <c r="U57" s="17" t="s">
        <v>269</v>
      </c>
      <c r="V57" s="17">
        <f t="shared" si="42"/>
        <v>35360</v>
      </c>
      <c r="Y57" s="19">
        <f t="shared" si="43"/>
        <v>0</v>
      </c>
      <c r="AC57" s="20" t="s">
        <v>416</v>
      </c>
      <c r="AD57" s="57">
        <v>36556</v>
      </c>
      <c r="AE57" s="36">
        <f t="shared" si="4"/>
        <v>2</v>
      </c>
      <c r="AL57" s="15">
        <f t="shared" si="5"/>
        <v>0</v>
      </c>
      <c r="AM57" s="15">
        <f t="shared" si="13"/>
        <v>0</v>
      </c>
    </row>
    <row r="58" spans="1:39" x14ac:dyDescent="0.25">
      <c r="A58" s="59"/>
      <c r="B58" s="15" t="s">
        <v>92</v>
      </c>
      <c r="D58" s="15" t="s">
        <v>93</v>
      </c>
      <c r="F58" s="16">
        <v>31200</v>
      </c>
      <c r="G58" s="16">
        <f t="shared" si="30"/>
        <v>600</v>
      </c>
      <c r="H58" s="34">
        <f t="shared" si="14"/>
        <v>0</v>
      </c>
      <c r="I58" s="34">
        <f t="shared" si="31"/>
        <v>1800</v>
      </c>
      <c r="J58" s="34"/>
      <c r="K58" s="34">
        <f t="shared" si="32"/>
        <v>0</v>
      </c>
      <c r="L58" s="34">
        <f t="shared" si="33"/>
        <v>10800</v>
      </c>
      <c r="M58" s="34">
        <f t="shared" si="34"/>
        <v>0</v>
      </c>
      <c r="N58" s="34">
        <f t="shared" si="35"/>
        <v>5616</v>
      </c>
      <c r="O58" s="34">
        <f t="shared" si="36"/>
        <v>3744</v>
      </c>
      <c r="P58" s="34">
        <f t="shared" si="37"/>
        <v>1200</v>
      </c>
      <c r="Q58" s="34">
        <f t="shared" si="38"/>
        <v>5616</v>
      </c>
      <c r="R58" s="34">
        <f t="shared" si="39"/>
        <v>1800</v>
      </c>
      <c r="S58" s="35">
        <f t="shared" si="40"/>
        <v>3.12</v>
      </c>
      <c r="T58" s="35">
        <f t="shared" si="41"/>
        <v>4</v>
      </c>
      <c r="U58" s="17" t="s">
        <v>269</v>
      </c>
      <c r="V58" s="17">
        <f t="shared" si="42"/>
        <v>31200</v>
      </c>
      <c r="Y58" s="19">
        <f t="shared" si="43"/>
        <v>0</v>
      </c>
      <c r="AC58" s="20" t="s">
        <v>416</v>
      </c>
      <c r="AD58" s="57">
        <v>36612</v>
      </c>
      <c r="AE58" s="36">
        <f t="shared" si="4"/>
        <v>2</v>
      </c>
      <c r="AL58" s="15">
        <f t="shared" si="5"/>
        <v>0</v>
      </c>
      <c r="AM58" s="15">
        <f t="shared" si="13"/>
        <v>0</v>
      </c>
    </row>
    <row r="59" spans="1:39" x14ac:dyDescent="0.25">
      <c r="A59" s="59"/>
      <c r="B59" s="15" t="s">
        <v>94</v>
      </c>
      <c r="D59" s="15" t="s">
        <v>93</v>
      </c>
      <c r="F59" s="16">
        <v>31200</v>
      </c>
      <c r="G59" s="16">
        <f t="shared" si="30"/>
        <v>600</v>
      </c>
      <c r="H59" s="34">
        <f t="shared" si="14"/>
        <v>0</v>
      </c>
      <c r="I59" s="34">
        <f t="shared" si="31"/>
        <v>1800</v>
      </c>
      <c r="J59" s="34"/>
      <c r="K59" s="34">
        <f t="shared" si="32"/>
        <v>0</v>
      </c>
      <c r="L59" s="34">
        <f t="shared" si="33"/>
        <v>10800</v>
      </c>
      <c r="M59" s="34">
        <f t="shared" si="34"/>
        <v>0</v>
      </c>
      <c r="N59" s="34">
        <f t="shared" si="35"/>
        <v>5616</v>
      </c>
      <c r="O59" s="34">
        <f t="shared" si="36"/>
        <v>3744</v>
      </c>
      <c r="P59" s="34">
        <f t="shared" si="37"/>
        <v>1200</v>
      </c>
      <c r="Q59" s="34">
        <f t="shared" si="38"/>
        <v>5616</v>
      </c>
      <c r="R59" s="34">
        <f t="shared" si="39"/>
        <v>1800</v>
      </c>
      <c r="S59" s="35">
        <f t="shared" si="40"/>
        <v>3.12</v>
      </c>
      <c r="T59" s="35">
        <f t="shared" si="41"/>
        <v>4</v>
      </c>
      <c r="U59" s="17" t="s">
        <v>269</v>
      </c>
      <c r="V59" s="17">
        <f t="shared" si="42"/>
        <v>31200</v>
      </c>
      <c r="Y59" s="19">
        <f t="shared" si="43"/>
        <v>0</v>
      </c>
      <c r="AC59" s="20" t="s">
        <v>416</v>
      </c>
      <c r="AD59" s="57">
        <v>36612</v>
      </c>
      <c r="AE59" s="36">
        <f t="shared" si="4"/>
        <v>2</v>
      </c>
      <c r="AL59" s="15">
        <f t="shared" si="5"/>
        <v>0</v>
      </c>
      <c r="AM59" s="15">
        <f t="shared" si="13"/>
        <v>0</v>
      </c>
    </row>
    <row r="60" spans="1:39" x14ac:dyDescent="0.25">
      <c r="A60" s="59"/>
      <c r="B60" s="15" t="s">
        <v>95</v>
      </c>
      <c r="D60" s="15" t="s">
        <v>93</v>
      </c>
      <c r="F60" s="16">
        <v>31200</v>
      </c>
      <c r="G60" s="16">
        <f t="shared" si="30"/>
        <v>600</v>
      </c>
      <c r="H60" s="34">
        <f t="shared" si="14"/>
        <v>0</v>
      </c>
      <c r="I60" s="34">
        <f t="shared" si="31"/>
        <v>1800</v>
      </c>
      <c r="J60" s="34"/>
      <c r="K60" s="34">
        <f t="shared" si="32"/>
        <v>0</v>
      </c>
      <c r="L60" s="34">
        <f t="shared" si="33"/>
        <v>10800</v>
      </c>
      <c r="M60" s="34">
        <f t="shared" si="34"/>
        <v>0</v>
      </c>
      <c r="N60" s="34">
        <f t="shared" si="35"/>
        <v>5616</v>
      </c>
      <c r="O60" s="34">
        <f t="shared" si="36"/>
        <v>3744</v>
      </c>
      <c r="P60" s="34">
        <f t="shared" si="37"/>
        <v>1200</v>
      </c>
      <c r="Q60" s="34">
        <f t="shared" si="38"/>
        <v>5616</v>
      </c>
      <c r="R60" s="34">
        <f t="shared" si="39"/>
        <v>1800</v>
      </c>
      <c r="S60" s="35">
        <f t="shared" si="40"/>
        <v>3.12</v>
      </c>
      <c r="T60" s="35">
        <f t="shared" si="41"/>
        <v>4</v>
      </c>
      <c r="U60" s="17" t="s">
        <v>269</v>
      </c>
      <c r="V60" s="17">
        <f t="shared" si="42"/>
        <v>31200</v>
      </c>
      <c r="Y60" s="19">
        <f t="shared" si="43"/>
        <v>0</v>
      </c>
      <c r="AC60" s="20" t="s">
        <v>416</v>
      </c>
      <c r="AD60" s="57">
        <v>36612</v>
      </c>
      <c r="AE60" s="36">
        <f t="shared" si="4"/>
        <v>2</v>
      </c>
      <c r="AL60" s="15">
        <f t="shared" si="5"/>
        <v>0</v>
      </c>
      <c r="AM60" s="15">
        <f t="shared" si="13"/>
        <v>0</v>
      </c>
    </row>
    <row r="61" spans="1:39" x14ac:dyDescent="0.25">
      <c r="A61" s="59"/>
      <c r="B61" s="15" t="s">
        <v>96</v>
      </c>
      <c r="D61" s="15" t="s">
        <v>93</v>
      </c>
      <c r="F61" s="16">
        <v>31200</v>
      </c>
      <c r="G61" s="16">
        <f t="shared" si="30"/>
        <v>600</v>
      </c>
      <c r="H61" s="34">
        <f t="shared" si="14"/>
        <v>0</v>
      </c>
      <c r="I61" s="34">
        <f t="shared" si="31"/>
        <v>1800</v>
      </c>
      <c r="J61" s="34"/>
      <c r="K61" s="34">
        <f t="shared" si="32"/>
        <v>0</v>
      </c>
      <c r="L61" s="34">
        <f t="shared" si="33"/>
        <v>10800</v>
      </c>
      <c r="M61" s="34">
        <f t="shared" si="34"/>
        <v>0</v>
      </c>
      <c r="N61" s="34">
        <f t="shared" si="35"/>
        <v>5616</v>
      </c>
      <c r="O61" s="34">
        <f t="shared" si="36"/>
        <v>3744</v>
      </c>
      <c r="P61" s="34">
        <f t="shared" si="37"/>
        <v>1200</v>
      </c>
      <c r="Q61" s="34">
        <f t="shared" si="38"/>
        <v>5616</v>
      </c>
      <c r="R61" s="34">
        <f t="shared" si="39"/>
        <v>1800</v>
      </c>
      <c r="S61" s="35">
        <f t="shared" si="40"/>
        <v>3.12</v>
      </c>
      <c r="T61" s="35">
        <f t="shared" si="41"/>
        <v>4</v>
      </c>
      <c r="U61" s="17" t="s">
        <v>269</v>
      </c>
      <c r="V61" s="17">
        <f t="shared" si="42"/>
        <v>31200</v>
      </c>
      <c r="Y61" s="19">
        <f t="shared" si="43"/>
        <v>0</v>
      </c>
      <c r="AC61" s="20" t="s">
        <v>416</v>
      </c>
      <c r="AD61" s="57">
        <v>36612</v>
      </c>
      <c r="AE61" s="36">
        <f t="shared" si="4"/>
        <v>2</v>
      </c>
      <c r="AL61" s="15">
        <f t="shared" si="5"/>
        <v>0</v>
      </c>
      <c r="AM61" s="15">
        <f t="shared" si="13"/>
        <v>0</v>
      </c>
    </row>
    <row r="62" spans="1:39" x14ac:dyDescent="0.25">
      <c r="A62" s="59"/>
      <c r="B62" s="15" t="s">
        <v>97</v>
      </c>
      <c r="D62" s="15" t="s">
        <v>93</v>
      </c>
      <c r="F62" s="16">
        <v>31200</v>
      </c>
      <c r="G62" s="16">
        <f t="shared" si="30"/>
        <v>600</v>
      </c>
      <c r="H62" s="34">
        <f t="shared" si="14"/>
        <v>0</v>
      </c>
      <c r="I62" s="34">
        <f t="shared" si="31"/>
        <v>1800</v>
      </c>
      <c r="J62" s="34"/>
      <c r="K62" s="34">
        <f t="shared" si="32"/>
        <v>0</v>
      </c>
      <c r="L62" s="34">
        <f t="shared" si="33"/>
        <v>10800</v>
      </c>
      <c r="M62" s="34">
        <f t="shared" si="34"/>
        <v>0</v>
      </c>
      <c r="N62" s="34">
        <f t="shared" si="35"/>
        <v>5616</v>
      </c>
      <c r="O62" s="34">
        <f t="shared" si="36"/>
        <v>3744</v>
      </c>
      <c r="P62" s="34">
        <f t="shared" si="37"/>
        <v>1200</v>
      </c>
      <c r="Q62" s="34">
        <f t="shared" si="38"/>
        <v>5616</v>
      </c>
      <c r="R62" s="34">
        <f t="shared" si="39"/>
        <v>1800</v>
      </c>
      <c r="S62" s="35">
        <f t="shared" si="40"/>
        <v>3.12</v>
      </c>
      <c r="T62" s="35">
        <f t="shared" si="41"/>
        <v>4</v>
      </c>
      <c r="U62" s="17" t="s">
        <v>269</v>
      </c>
      <c r="V62" s="17">
        <f t="shared" si="42"/>
        <v>31200</v>
      </c>
      <c r="Y62" s="19">
        <f t="shared" si="43"/>
        <v>0</v>
      </c>
      <c r="AC62" s="20" t="s">
        <v>416</v>
      </c>
      <c r="AD62" s="57">
        <v>36612</v>
      </c>
      <c r="AE62" s="36">
        <f t="shared" si="4"/>
        <v>2</v>
      </c>
      <c r="AL62" s="15">
        <f t="shared" si="5"/>
        <v>0</v>
      </c>
      <c r="AM62" s="15">
        <f t="shared" si="13"/>
        <v>0</v>
      </c>
    </row>
    <row r="63" spans="1:39" x14ac:dyDescent="0.25">
      <c r="A63" s="59"/>
      <c r="B63" s="15" t="s">
        <v>98</v>
      </c>
      <c r="D63" s="15" t="s">
        <v>91</v>
      </c>
      <c r="F63" s="16">
        <v>35360</v>
      </c>
      <c r="G63" s="16">
        <f t="shared" si="30"/>
        <v>680</v>
      </c>
      <c r="H63" s="34">
        <f t="shared" si="14"/>
        <v>0</v>
      </c>
      <c r="I63" s="34">
        <f t="shared" si="31"/>
        <v>2040</v>
      </c>
      <c r="J63" s="34"/>
      <c r="K63" s="34">
        <f t="shared" si="32"/>
        <v>0</v>
      </c>
      <c r="L63" s="34">
        <f t="shared" si="33"/>
        <v>12240</v>
      </c>
      <c r="M63" s="34">
        <f t="shared" si="34"/>
        <v>0</v>
      </c>
      <c r="N63" s="34">
        <f t="shared" si="35"/>
        <v>7213.4400000000005</v>
      </c>
      <c r="O63" s="34">
        <f t="shared" si="36"/>
        <v>4808.96</v>
      </c>
      <c r="P63" s="34">
        <f t="shared" si="37"/>
        <v>1360</v>
      </c>
      <c r="Q63" s="34">
        <f t="shared" si="38"/>
        <v>7213.4400000000005</v>
      </c>
      <c r="R63" s="34">
        <f t="shared" si="39"/>
        <v>2040</v>
      </c>
      <c r="S63" s="35">
        <f t="shared" si="40"/>
        <v>3.536</v>
      </c>
      <c r="T63" s="35">
        <f t="shared" si="41"/>
        <v>4</v>
      </c>
      <c r="U63" s="17" t="s">
        <v>269</v>
      </c>
      <c r="V63" s="17">
        <f t="shared" si="42"/>
        <v>35360</v>
      </c>
      <c r="Y63" s="19">
        <f t="shared" si="43"/>
        <v>0</v>
      </c>
      <c r="AC63" s="20" t="s">
        <v>416</v>
      </c>
      <c r="AD63" s="57">
        <v>36615</v>
      </c>
      <c r="AE63" s="36">
        <f t="shared" si="4"/>
        <v>2</v>
      </c>
      <c r="AL63" s="15">
        <f t="shared" si="5"/>
        <v>0</v>
      </c>
      <c r="AM63" s="15">
        <f t="shared" si="13"/>
        <v>0</v>
      </c>
    </row>
    <row r="64" spans="1:39" x14ac:dyDescent="0.25">
      <c r="A64" s="59"/>
      <c r="B64" s="15" t="s">
        <v>99</v>
      </c>
      <c r="D64" s="15" t="s">
        <v>93</v>
      </c>
      <c r="F64" s="16">
        <v>31200</v>
      </c>
      <c r="G64" s="16">
        <f t="shared" si="30"/>
        <v>600</v>
      </c>
      <c r="H64" s="34">
        <f t="shared" si="14"/>
        <v>0</v>
      </c>
      <c r="I64" s="34">
        <f t="shared" si="31"/>
        <v>1800</v>
      </c>
      <c r="J64" s="34"/>
      <c r="K64" s="34">
        <f t="shared" si="32"/>
        <v>0</v>
      </c>
      <c r="L64" s="34">
        <f t="shared" si="33"/>
        <v>10800</v>
      </c>
      <c r="M64" s="34">
        <f t="shared" si="34"/>
        <v>0</v>
      </c>
      <c r="N64" s="34">
        <f t="shared" si="35"/>
        <v>5616</v>
      </c>
      <c r="O64" s="34">
        <f t="shared" si="36"/>
        <v>3744</v>
      </c>
      <c r="P64" s="34">
        <f t="shared" si="37"/>
        <v>1200</v>
      </c>
      <c r="Q64" s="34">
        <f t="shared" si="38"/>
        <v>5616</v>
      </c>
      <c r="R64" s="34">
        <f t="shared" si="39"/>
        <v>1800</v>
      </c>
      <c r="S64" s="35">
        <f t="shared" si="40"/>
        <v>3.12</v>
      </c>
      <c r="T64" s="35">
        <f t="shared" si="41"/>
        <v>4</v>
      </c>
      <c r="U64" s="17" t="s">
        <v>269</v>
      </c>
      <c r="V64" s="17">
        <f t="shared" si="42"/>
        <v>31200</v>
      </c>
      <c r="Y64" s="19">
        <f t="shared" si="43"/>
        <v>0</v>
      </c>
      <c r="AC64" s="20" t="s">
        <v>416</v>
      </c>
      <c r="AD64" s="57">
        <v>36612</v>
      </c>
      <c r="AE64" s="36">
        <f t="shared" si="4"/>
        <v>2</v>
      </c>
      <c r="AL64" s="15">
        <f t="shared" si="5"/>
        <v>0</v>
      </c>
      <c r="AM64" s="15">
        <f t="shared" si="13"/>
        <v>0</v>
      </c>
    </row>
    <row r="65" spans="1:39" x14ac:dyDescent="0.25">
      <c r="H65" s="34"/>
      <c r="I65" s="34"/>
      <c r="J65" s="34"/>
      <c r="K65" s="34"/>
      <c r="L65" s="34"/>
      <c r="M65" s="34"/>
      <c r="N65" s="34"/>
      <c r="O65" s="34"/>
      <c r="P65" s="34"/>
      <c r="Q65" s="34"/>
      <c r="R65" s="34"/>
      <c r="AE65" s="36"/>
      <c r="AL65" s="15">
        <f t="shared" si="5"/>
        <v>0</v>
      </c>
      <c r="AM65" s="15">
        <f t="shared" si="13"/>
        <v>0</v>
      </c>
    </row>
    <row r="66" spans="1:39" x14ac:dyDescent="0.25">
      <c r="H66" s="34"/>
      <c r="I66" s="34"/>
      <c r="J66" s="34"/>
      <c r="K66" s="34"/>
      <c r="L66" s="34"/>
      <c r="M66" s="34"/>
      <c r="N66" s="34"/>
      <c r="O66" s="34"/>
      <c r="P66" s="34"/>
      <c r="Q66" s="34"/>
      <c r="R66" s="34"/>
      <c r="AE66" s="36"/>
      <c r="AL66" s="15">
        <f t="shared" si="5"/>
        <v>0</v>
      </c>
      <c r="AM66" s="15">
        <f t="shared" si="13"/>
        <v>0</v>
      </c>
    </row>
    <row r="67" spans="1:39" ht="55.2" x14ac:dyDescent="0.25">
      <c r="A67" s="56" t="s">
        <v>121</v>
      </c>
      <c r="B67" s="15" t="s">
        <v>101</v>
      </c>
      <c r="D67" s="15" t="s">
        <v>102</v>
      </c>
      <c r="F67" s="16">
        <v>105000</v>
      </c>
      <c r="G67" s="16">
        <f t="shared" ref="G67:G72" si="44">F67/52</f>
        <v>2019.2307692307693</v>
      </c>
      <c r="H67" s="34">
        <f t="shared" si="14"/>
        <v>0</v>
      </c>
      <c r="I67" s="34">
        <f t="shared" ref="I67:I81" si="45">IF(AC67="Y",(IF(F67&lt;$G$3,$F$3*G67*AE67,IF(F67&lt;$G$2,$F$2*G67*AE67,$F$1*G67*AE67))*$L$2),0)</f>
        <v>315000</v>
      </c>
      <c r="J67" s="34"/>
      <c r="K67" s="34">
        <f t="shared" ref="K67:K81" si="46">IF(AC67="N",(MIN((($F$3*G67*AE67+ROUNDUP((F67/10000),0)*G67)*2),F67)),0)</f>
        <v>0</v>
      </c>
      <c r="L67" s="34">
        <f t="shared" ref="L67:L81" si="47">IF(AC67="Y",(MIN((($F$3*G67*AE67+ROUNDUP((F67/10000),0)*G67)*2),F67))*$L$2,0)</f>
        <v>157500</v>
      </c>
      <c r="M67" s="34">
        <f t="shared" ref="M67:M81" si="48">IF(AC67="N",IF((F67/10000*G67*$M$2)&gt;F67*$M$1,F67*$M$1,(F67/10000*G67*$M$2)),0)</f>
        <v>0</v>
      </c>
      <c r="N67" s="34">
        <f t="shared" ref="N67:N81" si="49">IF(AC67="Y",(IF((F67/10000*G67*$M$2)&gt;F67*$M$1,F67*$M$1,(F67/10000*G67*$M$2)))*$L$2,0)</f>
        <v>63605.769230769234</v>
      </c>
      <c r="O67" s="34">
        <f t="shared" ref="O67:O81" si="50">MAX(IF(F67&lt;$G$3,$F$3*G67*AE67,IF(F67&lt;$G$2,$F$2*G67*AE67,$F$1*G67*AE67)),IF((F67/10000*G67*$M$2)&gt;F67*$M$1,F67*$M$1,(F67/10000*G67*$M$2)))</f>
        <v>210000</v>
      </c>
      <c r="P67" s="34">
        <f t="shared" ref="P67:P81" si="51">MIN(IF(F67&lt;$G$3,$F$3*G67*AE67,IF(F67&lt;$G$2,$F$2*G67*AE67,$F$1*G67*AE67)),IF((F67/10000*G67*$M$2)&gt;F67*$M$1,F67*$M$1,(F67/10000*G67*$M$2)))</f>
        <v>42403.846153846156</v>
      </c>
      <c r="Q67" s="34">
        <f t="shared" ref="Q67:Q81" si="52">MAX(I67,N67)</f>
        <v>315000</v>
      </c>
      <c r="R67" s="34">
        <f t="shared" ref="R67:R81" si="53">MIN(I67,N67)</f>
        <v>63605.769230769234</v>
      </c>
      <c r="S67" s="35">
        <f t="shared" ref="S67:S81" si="54">F67/10000</f>
        <v>10.5</v>
      </c>
      <c r="T67" s="35">
        <f t="shared" ref="T67:T81" si="55">ROUNDUP(S67,0)</f>
        <v>11</v>
      </c>
      <c r="U67" s="17" t="s">
        <v>269</v>
      </c>
      <c r="V67" s="17">
        <f t="shared" ref="V67:V81" si="56">F67</f>
        <v>105000</v>
      </c>
      <c r="W67" s="19">
        <v>40000</v>
      </c>
      <c r="Y67" s="19">
        <f>(W67+X67)</f>
        <v>40000</v>
      </c>
      <c r="AC67" s="20" t="s">
        <v>416</v>
      </c>
      <c r="AD67" s="57">
        <v>27485</v>
      </c>
      <c r="AE67" s="36">
        <f t="shared" si="4"/>
        <v>26</v>
      </c>
      <c r="AL67" s="15">
        <f t="shared" si="5"/>
        <v>0</v>
      </c>
      <c r="AM67" s="15">
        <f t="shared" si="13"/>
        <v>0</v>
      </c>
    </row>
    <row r="68" spans="1:39" x14ac:dyDescent="0.25">
      <c r="A68" s="56"/>
      <c r="B68" s="15" t="s">
        <v>103</v>
      </c>
      <c r="D68" s="15" t="s">
        <v>104</v>
      </c>
      <c r="F68" s="16">
        <v>50290</v>
      </c>
      <c r="G68" s="16">
        <f t="shared" si="44"/>
        <v>967.11538461538464</v>
      </c>
      <c r="H68" s="34">
        <f t="shared" si="14"/>
        <v>0</v>
      </c>
      <c r="I68" s="34">
        <f t="shared" si="45"/>
        <v>11605.384615384615</v>
      </c>
      <c r="J68" s="34"/>
      <c r="K68" s="34">
        <f t="shared" si="46"/>
        <v>0</v>
      </c>
      <c r="L68" s="34">
        <f t="shared" si="47"/>
        <v>29013.461538461539</v>
      </c>
      <c r="M68" s="34">
        <f t="shared" si="48"/>
        <v>0</v>
      </c>
      <c r="N68" s="34">
        <f t="shared" si="49"/>
        <v>14590.869807692308</v>
      </c>
      <c r="O68" s="34">
        <f t="shared" si="50"/>
        <v>9727.2465384615389</v>
      </c>
      <c r="P68" s="34">
        <f t="shared" si="51"/>
        <v>7736.9230769230771</v>
      </c>
      <c r="Q68" s="34">
        <f t="shared" si="52"/>
        <v>14590.869807692308</v>
      </c>
      <c r="R68" s="34">
        <f t="shared" si="53"/>
        <v>11605.384615384615</v>
      </c>
      <c r="S68" s="35">
        <f t="shared" si="54"/>
        <v>5.0289999999999999</v>
      </c>
      <c r="T68" s="35">
        <f t="shared" si="55"/>
        <v>6</v>
      </c>
      <c r="U68" s="17" t="s">
        <v>269</v>
      </c>
      <c r="V68" s="17">
        <f t="shared" si="56"/>
        <v>50290</v>
      </c>
      <c r="Y68" s="19">
        <f t="shared" ref="Y68:Y81" si="57">(W68+X68)</f>
        <v>0</v>
      </c>
      <c r="AC68" s="20" t="s">
        <v>416</v>
      </c>
      <c r="AD68" s="57">
        <v>35702</v>
      </c>
      <c r="AE68" s="36">
        <f t="shared" si="4"/>
        <v>4</v>
      </c>
      <c r="AL68" s="15">
        <f t="shared" si="5"/>
        <v>0</v>
      </c>
      <c r="AM68" s="15">
        <f t="shared" si="13"/>
        <v>0</v>
      </c>
    </row>
    <row r="69" spans="1:39" x14ac:dyDescent="0.25">
      <c r="A69" s="56"/>
      <c r="B69" s="15" t="s">
        <v>105</v>
      </c>
      <c r="D69" s="15" t="s">
        <v>91</v>
      </c>
      <c r="F69" s="16">
        <v>45261</v>
      </c>
      <c r="G69" s="16">
        <f t="shared" si="44"/>
        <v>870.40384615384619</v>
      </c>
      <c r="H69" s="34">
        <f t="shared" si="14"/>
        <v>0</v>
      </c>
      <c r="I69" s="34">
        <f t="shared" si="45"/>
        <v>16972.875</v>
      </c>
      <c r="J69" s="34"/>
      <c r="K69" s="34">
        <f t="shared" si="46"/>
        <v>0</v>
      </c>
      <c r="L69" s="34">
        <f t="shared" si="47"/>
        <v>47001.807692307688</v>
      </c>
      <c r="M69" s="34">
        <f t="shared" si="48"/>
        <v>0</v>
      </c>
      <c r="N69" s="34">
        <f t="shared" si="49"/>
        <v>11818.60454423077</v>
      </c>
      <c r="O69" s="34">
        <f t="shared" si="50"/>
        <v>11315.25</v>
      </c>
      <c r="P69" s="34">
        <f t="shared" si="51"/>
        <v>7879.0696961538461</v>
      </c>
      <c r="Q69" s="34">
        <f t="shared" si="52"/>
        <v>16972.875</v>
      </c>
      <c r="R69" s="34">
        <f t="shared" si="53"/>
        <v>11818.60454423077</v>
      </c>
      <c r="S69" s="35">
        <f t="shared" si="54"/>
        <v>4.5260999999999996</v>
      </c>
      <c r="T69" s="35">
        <f t="shared" si="55"/>
        <v>5</v>
      </c>
      <c r="U69" s="17" t="s">
        <v>269</v>
      </c>
      <c r="V69" s="17">
        <f t="shared" si="56"/>
        <v>45261</v>
      </c>
      <c r="Y69" s="19">
        <f t="shared" si="57"/>
        <v>0</v>
      </c>
      <c r="AC69" s="20" t="s">
        <v>416</v>
      </c>
      <c r="AD69" s="57">
        <v>32482</v>
      </c>
      <c r="AE69" s="36">
        <f t="shared" si="4"/>
        <v>13</v>
      </c>
      <c r="AL69" s="15">
        <f t="shared" si="5"/>
        <v>0</v>
      </c>
      <c r="AM69" s="15">
        <f t="shared" si="13"/>
        <v>0</v>
      </c>
    </row>
    <row r="70" spans="1:39" x14ac:dyDescent="0.25">
      <c r="A70" s="56"/>
      <c r="B70" s="15" t="s">
        <v>106</v>
      </c>
      <c r="D70" s="15" t="s">
        <v>91</v>
      </c>
      <c r="F70" s="16">
        <v>45261</v>
      </c>
      <c r="G70" s="16">
        <f t="shared" si="44"/>
        <v>870.40384615384619</v>
      </c>
      <c r="H70" s="34">
        <f t="shared" si="14"/>
        <v>0</v>
      </c>
      <c r="I70" s="34">
        <f t="shared" si="45"/>
        <v>33945.75</v>
      </c>
      <c r="J70" s="34"/>
      <c r="K70" s="34">
        <f t="shared" si="46"/>
        <v>0</v>
      </c>
      <c r="L70" s="34">
        <f t="shared" si="47"/>
        <v>67891.5</v>
      </c>
      <c r="M70" s="34">
        <f t="shared" si="48"/>
        <v>0</v>
      </c>
      <c r="N70" s="34">
        <f t="shared" si="49"/>
        <v>11818.60454423077</v>
      </c>
      <c r="O70" s="34">
        <f t="shared" si="50"/>
        <v>22630.5</v>
      </c>
      <c r="P70" s="34">
        <f t="shared" si="51"/>
        <v>7879.0696961538461</v>
      </c>
      <c r="Q70" s="34">
        <f t="shared" si="52"/>
        <v>33945.75</v>
      </c>
      <c r="R70" s="34">
        <f t="shared" si="53"/>
        <v>11818.60454423077</v>
      </c>
      <c r="S70" s="35">
        <f t="shared" si="54"/>
        <v>4.5260999999999996</v>
      </c>
      <c r="T70" s="35">
        <f t="shared" si="55"/>
        <v>5</v>
      </c>
      <c r="U70" s="17" t="s">
        <v>269</v>
      </c>
      <c r="V70" s="17">
        <f t="shared" si="56"/>
        <v>45261</v>
      </c>
      <c r="Y70" s="19">
        <f t="shared" si="57"/>
        <v>0</v>
      </c>
      <c r="AC70" s="20" t="s">
        <v>416</v>
      </c>
      <c r="AD70" s="57">
        <v>27540</v>
      </c>
      <c r="AE70" s="36">
        <f t="shared" si="4"/>
        <v>26</v>
      </c>
      <c r="AL70" s="15">
        <f t="shared" si="5"/>
        <v>0</v>
      </c>
      <c r="AM70" s="15">
        <f t="shared" si="13"/>
        <v>0</v>
      </c>
    </row>
    <row r="71" spans="1:39" x14ac:dyDescent="0.25">
      <c r="A71" s="56"/>
      <c r="B71" s="15" t="s">
        <v>107</v>
      </c>
      <c r="D71" s="15" t="s">
        <v>108</v>
      </c>
      <c r="F71" s="16">
        <v>50290</v>
      </c>
      <c r="G71" s="16">
        <f t="shared" si="44"/>
        <v>967.11538461538464</v>
      </c>
      <c r="H71" s="34">
        <f t="shared" si="14"/>
        <v>0</v>
      </c>
      <c r="I71" s="34">
        <f t="shared" si="45"/>
        <v>69632.307692307688</v>
      </c>
      <c r="J71" s="34"/>
      <c r="K71" s="34">
        <f t="shared" si="46"/>
        <v>0</v>
      </c>
      <c r="L71" s="34">
        <f t="shared" si="47"/>
        <v>75435</v>
      </c>
      <c r="M71" s="34">
        <f t="shared" si="48"/>
        <v>0</v>
      </c>
      <c r="N71" s="34">
        <f t="shared" si="49"/>
        <v>14590.869807692308</v>
      </c>
      <c r="O71" s="34">
        <f t="shared" si="50"/>
        <v>46421.538461538461</v>
      </c>
      <c r="P71" s="34">
        <f t="shared" si="51"/>
        <v>9727.2465384615389</v>
      </c>
      <c r="Q71" s="34">
        <f t="shared" si="52"/>
        <v>69632.307692307688</v>
      </c>
      <c r="R71" s="34">
        <f t="shared" si="53"/>
        <v>14590.869807692308</v>
      </c>
      <c r="S71" s="35">
        <f t="shared" si="54"/>
        <v>5.0289999999999999</v>
      </c>
      <c r="T71" s="35">
        <f t="shared" si="55"/>
        <v>6</v>
      </c>
      <c r="U71" s="17" t="s">
        <v>269</v>
      </c>
      <c r="V71" s="17">
        <f t="shared" si="56"/>
        <v>50290</v>
      </c>
      <c r="Y71" s="19">
        <f t="shared" si="57"/>
        <v>0</v>
      </c>
      <c r="AC71" s="20" t="s">
        <v>416</v>
      </c>
      <c r="AD71" s="57">
        <v>28233</v>
      </c>
      <c r="AE71" s="36">
        <f t="shared" ref="AE71:AE133" si="58">ROUNDUP(DAYS360(AD71,$AE$3)/365,0)</f>
        <v>24</v>
      </c>
      <c r="AL71" s="15">
        <f t="shared" ref="AL71:AL134" si="59">IF(AC71="N",V71,0)</f>
        <v>0</v>
      </c>
      <c r="AM71" s="15">
        <f t="shared" si="13"/>
        <v>0</v>
      </c>
    </row>
    <row r="72" spans="1:39" x14ac:dyDescent="0.25">
      <c r="A72" s="56"/>
      <c r="B72" s="15" t="s">
        <v>109</v>
      </c>
      <c r="D72" s="15" t="s">
        <v>93</v>
      </c>
      <c r="F72" s="16">
        <v>44054</v>
      </c>
      <c r="G72" s="16">
        <f t="shared" si="44"/>
        <v>847.19230769230774</v>
      </c>
      <c r="H72" s="34">
        <f t="shared" si="14"/>
        <v>0</v>
      </c>
      <c r="I72" s="34">
        <f t="shared" si="45"/>
        <v>2541.5769230769233</v>
      </c>
      <c r="J72" s="34"/>
      <c r="K72" s="34">
        <f t="shared" si="46"/>
        <v>0</v>
      </c>
      <c r="L72" s="34">
        <f t="shared" si="47"/>
        <v>17791.038461538461</v>
      </c>
      <c r="M72" s="34">
        <f t="shared" si="48"/>
        <v>0</v>
      </c>
      <c r="N72" s="34">
        <f t="shared" si="49"/>
        <v>11196.662976923079</v>
      </c>
      <c r="O72" s="34">
        <f t="shared" si="50"/>
        <v>7464.4419846153851</v>
      </c>
      <c r="P72" s="34">
        <f t="shared" si="51"/>
        <v>1694.3846153846155</v>
      </c>
      <c r="Q72" s="34">
        <f t="shared" si="52"/>
        <v>11196.662976923079</v>
      </c>
      <c r="R72" s="34">
        <f t="shared" si="53"/>
        <v>2541.5769230769233</v>
      </c>
      <c r="S72" s="35">
        <f t="shared" si="54"/>
        <v>4.4054000000000002</v>
      </c>
      <c r="T72" s="35">
        <f t="shared" si="55"/>
        <v>5</v>
      </c>
      <c r="U72" s="17" t="s">
        <v>269</v>
      </c>
      <c r="V72" s="17">
        <f t="shared" si="56"/>
        <v>44054</v>
      </c>
      <c r="Y72" s="19">
        <f t="shared" si="57"/>
        <v>0</v>
      </c>
      <c r="AC72" s="20" t="s">
        <v>416</v>
      </c>
      <c r="AD72" s="57">
        <v>36549</v>
      </c>
      <c r="AE72" s="36">
        <f t="shared" si="58"/>
        <v>2</v>
      </c>
      <c r="AL72" s="15">
        <f t="shared" si="59"/>
        <v>0</v>
      </c>
      <c r="AM72" s="15">
        <f t="shared" ref="AM72:AM135" si="60">IF(AL72&gt;0,1,0)</f>
        <v>0</v>
      </c>
    </row>
    <row r="73" spans="1:39" x14ac:dyDescent="0.25">
      <c r="A73" s="56"/>
      <c r="B73" s="15" t="s">
        <v>110</v>
      </c>
      <c r="D73" s="15" t="s">
        <v>87</v>
      </c>
      <c r="F73" s="16">
        <v>78217</v>
      </c>
      <c r="G73" s="16">
        <f t="shared" ref="G73:G81" si="61">F73/52</f>
        <v>1504.1730769230769</v>
      </c>
      <c r="H73" s="34">
        <f t="shared" ref="H73:H133" si="62">IF(AC73="N",IF(F73&lt;$G$3,$F$3*G73*AE73,IF(F73&lt;$G$2,$F$2*G73*AE73,$F$1*G73*AE73)),0)</f>
        <v>0</v>
      </c>
      <c r="I73" s="34">
        <f t="shared" si="45"/>
        <v>117325.5</v>
      </c>
      <c r="J73" s="34"/>
      <c r="K73" s="34">
        <f t="shared" si="46"/>
        <v>0</v>
      </c>
      <c r="L73" s="34">
        <f t="shared" si="47"/>
        <v>117325.5</v>
      </c>
      <c r="M73" s="34">
        <f t="shared" si="48"/>
        <v>0</v>
      </c>
      <c r="N73" s="34">
        <f t="shared" si="49"/>
        <v>35295.571667307689</v>
      </c>
      <c r="O73" s="34">
        <f t="shared" si="50"/>
        <v>78217</v>
      </c>
      <c r="P73" s="34">
        <f t="shared" si="51"/>
        <v>23530.38111153846</v>
      </c>
      <c r="Q73" s="34">
        <f t="shared" si="52"/>
        <v>117325.5</v>
      </c>
      <c r="R73" s="34">
        <f t="shared" si="53"/>
        <v>35295.571667307689</v>
      </c>
      <c r="S73" s="35">
        <f t="shared" si="54"/>
        <v>7.8216999999999999</v>
      </c>
      <c r="T73" s="35">
        <f t="shared" si="55"/>
        <v>8</v>
      </c>
      <c r="U73" s="17" t="s">
        <v>269</v>
      </c>
      <c r="V73" s="17">
        <f t="shared" si="56"/>
        <v>78217</v>
      </c>
      <c r="Y73" s="19">
        <f t="shared" si="57"/>
        <v>0</v>
      </c>
      <c r="AC73" s="20" t="s">
        <v>416</v>
      </c>
      <c r="AD73" s="57">
        <v>27530</v>
      </c>
      <c r="AE73" s="36">
        <f t="shared" si="58"/>
        <v>26</v>
      </c>
      <c r="AL73" s="15">
        <f t="shared" si="59"/>
        <v>0</v>
      </c>
      <c r="AM73" s="15">
        <f t="shared" si="60"/>
        <v>0</v>
      </c>
    </row>
    <row r="74" spans="1:39" x14ac:dyDescent="0.25">
      <c r="A74" s="56"/>
      <c r="B74" s="15" t="s">
        <v>111</v>
      </c>
      <c r="D74" s="15" t="s">
        <v>112</v>
      </c>
      <c r="F74" s="16">
        <v>54955</v>
      </c>
      <c r="G74" s="16">
        <f t="shared" si="61"/>
        <v>1056.8269230769231</v>
      </c>
      <c r="H74" s="34">
        <f t="shared" si="62"/>
        <v>0</v>
      </c>
      <c r="I74" s="34">
        <f t="shared" si="45"/>
        <v>34875.288461538461</v>
      </c>
      <c r="J74" s="34"/>
      <c r="K74" s="34">
        <f t="shared" si="46"/>
        <v>0</v>
      </c>
      <c r="L74" s="34">
        <f t="shared" si="47"/>
        <v>53898.173076923085</v>
      </c>
      <c r="M74" s="34">
        <f t="shared" si="48"/>
        <v>0</v>
      </c>
      <c r="N74" s="34">
        <f t="shared" si="49"/>
        <v>17423.377067307694</v>
      </c>
      <c r="O74" s="34">
        <f t="shared" si="50"/>
        <v>23250.192307692309</v>
      </c>
      <c r="P74" s="34">
        <f t="shared" si="51"/>
        <v>11615.584711538462</v>
      </c>
      <c r="Q74" s="34">
        <f t="shared" si="52"/>
        <v>34875.288461538461</v>
      </c>
      <c r="R74" s="34">
        <f t="shared" si="53"/>
        <v>17423.377067307694</v>
      </c>
      <c r="S74" s="35">
        <f t="shared" si="54"/>
        <v>5.4954999999999998</v>
      </c>
      <c r="T74" s="35">
        <f t="shared" si="55"/>
        <v>6</v>
      </c>
      <c r="U74" s="17" t="s">
        <v>269</v>
      </c>
      <c r="V74" s="17">
        <f t="shared" si="56"/>
        <v>54955</v>
      </c>
      <c r="Y74" s="19">
        <f t="shared" si="57"/>
        <v>0</v>
      </c>
      <c r="AC74" s="20" t="s">
        <v>416</v>
      </c>
      <c r="AD74" s="57">
        <v>33161</v>
      </c>
      <c r="AE74" s="36">
        <f t="shared" si="58"/>
        <v>11</v>
      </c>
      <c r="AL74" s="15">
        <f t="shared" si="59"/>
        <v>0</v>
      </c>
      <c r="AM74" s="15">
        <f t="shared" si="60"/>
        <v>0</v>
      </c>
    </row>
    <row r="75" spans="1:39" x14ac:dyDescent="0.25">
      <c r="A75" s="56"/>
      <c r="B75" s="15" t="s">
        <v>113</v>
      </c>
      <c r="D75" s="15" t="s">
        <v>91</v>
      </c>
      <c r="F75" s="16">
        <v>45261</v>
      </c>
      <c r="G75" s="16">
        <f t="shared" si="61"/>
        <v>870.40384615384619</v>
      </c>
      <c r="H75" s="34">
        <f t="shared" si="62"/>
        <v>0</v>
      </c>
      <c r="I75" s="34">
        <f t="shared" si="45"/>
        <v>15667.26923076923</v>
      </c>
      <c r="J75" s="34"/>
      <c r="K75" s="34">
        <f t="shared" si="46"/>
        <v>0</v>
      </c>
      <c r="L75" s="34">
        <f t="shared" si="47"/>
        <v>44390.596153846156</v>
      </c>
      <c r="M75" s="34">
        <f t="shared" si="48"/>
        <v>0</v>
      </c>
      <c r="N75" s="34">
        <f t="shared" si="49"/>
        <v>11818.60454423077</v>
      </c>
      <c r="O75" s="34">
        <f t="shared" si="50"/>
        <v>10444.846153846154</v>
      </c>
      <c r="P75" s="34">
        <f t="shared" si="51"/>
        <v>7879.0696961538461</v>
      </c>
      <c r="Q75" s="34">
        <f t="shared" si="52"/>
        <v>15667.26923076923</v>
      </c>
      <c r="R75" s="34">
        <f t="shared" si="53"/>
        <v>11818.60454423077</v>
      </c>
      <c r="S75" s="35">
        <f t="shared" si="54"/>
        <v>4.5260999999999996</v>
      </c>
      <c r="T75" s="35">
        <f t="shared" si="55"/>
        <v>5</v>
      </c>
      <c r="U75" s="17" t="s">
        <v>269</v>
      </c>
      <c r="V75" s="17">
        <f t="shared" si="56"/>
        <v>45261</v>
      </c>
      <c r="Y75" s="19">
        <f t="shared" si="57"/>
        <v>0</v>
      </c>
      <c r="AC75" s="20" t="s">
        <v>416</v>
      </c>
      <c r="AD75" s="57">
        <v>32720</v>
      </c>
      <c r="AE75" s="36">
        <f t="shared" si="58"/>
        <v>12</v>
      </c>
      <c r="AL75" s="15">
        <f t="shared" si="59"/>
        <v>0</v>
      </c>
      <c r="AM75" s="15">
        <f t="shared" si="60"/>
        <v>0</v>
      </c>
    </row>
    <row r="76" spans="1:39" x14ac:dyDescent="0.25">
      <c r="A76" s="56"/>
      <c r="B76" s="15" t="s">
        <v>114</v>
      </c>
      <c r="D76" s="15" t="s">
        <v>93</v>
      </c>
      <c r="F76" s="16">
        <v>44054</v>
      </c>
      <c r="G76" s="16">
        <f t="shared" si="61"/>
        <v>847.19230769230774</v>
      </c>
      <c r="H76" s="34">
        <f t="shared" si="62"/>
        <v>0</v>
      </c>
      <c r="I76" s="34">
        <f t="shared" si="45"/>
        <v>5083.1538461538466</v>
      </c>
      <c r="J76" s="34"/>
      <c r="K76" s="34">
        <f t="shared" si="46"/>
        <v>0</v>
      </c>
      <c r="L76" s="34">
        <f t="shared" si="47"/>
        <v>22874.192307692309</v>
      </c>
      <c r="M76" s="34">
        <f t="shared" si="48"/>
        <v>0</v>
      </c>
      <c r="N76" s="34">
        <f t="shared" si="49"/>
        <v>11196.662976923079</v>
      </c>
      <c r="O76" s="34">
        <f t="shared" si="50"/>
        <v>7464.4419846153851</v>
      </c>
      <c r="P76" s="34">
        <f t="shared" si="51"/>
        <v>3388.7692307692309</v>
      </c>
      <c r="Q76" s="34">
        <f t="shared" si="52"/>
        <v>11196.662976923079</v>
      </c>
      <c r="R76" s="34">
        <f t="shared" si="53"/>
        <v>5083.1538461538466</v>
      </c>
      <c r="S76" s="35">
        <f t="shared" si="54"/>
        <v>4.4054000000000002</v>
      </c>
      <c r="T76" s="35">
        <f t="shared" si="55"/>
        <v>5</v>
      </c>
      <c r="U76" s="17" t="s">
        <v>269</v>
      </c>
      <c r="V76" s="17">
        <f t="shared" si="56"/>
        <v>44054</v>
      </c>
      <c r="Y76" s="19">
        <f t="shared" si="57"/>
        <v>0</v>
      </c>
      <c r="AC76" s="20" t="s">
        <v>416</v>
      </c>
      <c r="AD76" s="57">
        <v>35702</v>
      </c>
      <c r="AE76" s="36">
        <f t="shared" si="58"/>
        <v>4</v>
      </c>
      <c r="AL76" s="15">
        <f t="shared" si="59"/>
        <v>0</v>
      </c>
      <c r="AM76" s="15">
        <f t="shared" si="60"/>
        <v>0</v>
      </c>
    </row>
    <row r="77" spans="1:39" x14ac:dyDescent="0.25">
      <c r="A77" s="56"/>
      <c r="B77" s="15" t="s">
        <v>115</v>
      </c>
      <c r="D77" s="15" t="s">
        <v>93</v>
      </c>
      <c r="F77" s="16">
        <v>44054</v>
      </c>
      <c r="G77" s="16">
        <f t="shared" si="61"/>
        <v>847.19230769230774</v>
      </c>
      <c r="H77" s="34">
        <f t="shared" si="62"/>
        <v>0</v>
      </c>
      <c r="I77" s="34">
        <f t="shared" si="45"/>
        <v>6353.9423076923085</v>
      </c>
      <c r="J77" s="34"/>
      <c r="K77" s="34">
        <f t="shared" si="46"/>
        <v>0</v>
      </c>
      <c r="L77" s="34">
        <f t="shared" si="47"/>
        <v>25415.769230769234</v>
      </c>
      <c r="M77" s="34">
        <f t="shared" si="48"/>
        <v>0</v>
      </c>
      <c r="N77" s="34">
        <f t="shared" si="49"/>
        <v>11196.662976923079</v>
      </c>
      <c r="O77" s="34">
        <f t="shared" si="50"/>
        <v>7464.4419846153851</v>
      </c>
      <c r="P77" s="34">
        <f t="shared" si="51"/>
        <v>4235.961538461539</v>
      </c>
      <c r="Q77" s="34">
        <f t="shared" si="52"/>
        <v>11196.662976923079</v>
      </c>
      <c r="R77" s="34">
        <f t="shared" si="53"/>
        <v>6353.9423076923085</v>
      </c>
      <c r="S77" s="35">
        <f t="shared" si="54"/>
        <v>4.4054000000000002</v>
      </c>
      <c r="T77" s="35">
        <f t="shared" si="55"/>
        <v>5</v>
      </c>
      <c r="U77" s="17" t="s">
        <v>269</v>
      </c>
      <c r="V77" s="17">
        <f t="shared" si="56"/>
        <v>44054</v>
      </c>
      <c r="Y77" s="19">
        <f t="shared" si="57"/>
        <v>0</v>
      </c>
      <c r="AC77" s="20" t="s">
        <v>416</v>
      </c>
      <c r="AD77" s="57">
        <v>35303</v>
      </c>
      <c r="AE77" s="36">
        <f t="shared" si="58"/>
        <v>5</v>
      </c>
      <c r="AL77" s="15">
        <f t="shared" si="59"/>
        <v>0</v>
      </c>
      <c r="AM77" s="15">
        <f t="shared" si="60"/>
        <v>0</v>
      </c>
    </row>
    <row r="78" spans="1:39" x14ac:dyDescent="0.25">
      <c r="A78" s="56"/>
      <c r="B78" s="15" t="s">
        <v>116</v>
      </c>
      <c r="D78" s="15" t="s">
        <v>117</v>
      </c>
      <c r="F78" s="16">
        <v>47570</v>
      </c>
      <c r="G78" s="16">
        <f t="shared" si="61"/>
        <v>914.80769230769226</v>
      </c>
      <c r="H78" s="34">
        <f t="shared" si="62"/>
        <v>0</v>
      </c>
      <c r="I78" s="34">
        <f t="shared" si="45"/>
        <v>20583.173076923078</v>
      </c>
      <c r="J78" s="34"/>
      <c r="K78" s="34">
        <f t="shared" si="46"/>
        <v>0</v>
      </c>
      <c r="L78" s="34">
        <f t="shared" si="47"/>
        <v>54888.461538461532</v>
      </c>
      <c r="M78" s="34">
        <f t="shared" si="48"/>
        <v>0</v>
      </c>
      <c r="N78" s="34">
        <f t="shared" si="49"/>
        <v>13055.220576923075</v>
      </c>
      <c r="O78" s="34">
        <f t="shared" si="50"/>
        <v>13722.115384615385</v>
      </c>
      <c r="P78" s="34">
        <f t="shared" si="51"/>
        <v>8703.4803846153827</v>
      </c>
      <c r="Q78" s="34">
        <f t="shared" si="52"/>
        <v>20583.173076923078</v>
      </c>
      <c r="R78" s="34">
        <f t="shared" si="53"/>
        <v>13055.220576923075</v>
      </c>
      <c r="S78" s="35">
        <f t="shared" si="54"/>
        <v>4.7569999999999997</v>
      </c>
      <c r="T78" s="35">
        <f t="shared" si="55"/>
        <v>5</v>
      </c>
      <c r="U78" s="17" t="s">
        <v>269</v>
      </c>
      <c r="V78" s="17">
        <f t="shared" si="56"/>
        <v>47570</v>
      </c>
      <c r="Y78" s="19">
        <f t="shared" si="57"/>
        <v>0</v>
      </c>
      <c r="AC78" s="20" t="s">
        <v>416</v>
      </c>
      <c r="AD78" s="57">
        <v>31873</v>
      </c>
      <c r="AE78" s="36">
        <f t="shared" si="58"/>
        <v>15</v>
      </c>
      <c r="AL78" s="15">
        <f t="shared" si="59"/>
        <v>0</v>
      </c>
      <c r="AM78" s="15">
        <f t="shared" si="60"/>
        <v>0</v>
      </c>
    </row>
    <row r="79" spans="1:39" x14ac:dyDescent="0.25">
      <c r="A79" s="56"/>
      <c r="B79" s="15" t="s">
        <v>118</v>
      </c>
      <c r="D79" s="15" t="s">
        <v>93</v>
      </c>
      <c r="F79" s="16">
        <v>44054</v>
      </c>
      <c r="G79" s="16">
        <f t="shared" si="61"/>
        <v>847.19230769230774</v>
      </c>
      <c r="H79" s="34">
        <f t="shared" si="62"/>
        <v>0</v>
      </c>
      <c r="I79" s="34">
        <f t="shared" si="45"/>
        <v>13978.673076923078</v>
      </c>
      <c r="J79" s="34"/>
      <c r="K79" s="34">
        <f t="shared" si="46"/>
        <v>0</v>
      </c>
      <c r="L79" s="34">
        <f t="shared" si="47"/>
        <v>40665.230769230773</v>
      </c>
      <c r="M79" s="34">
        <f t="shared" si="48"/>
        <v>0</v>
      </c>
      <c r="N79" s="34">
        <f t="shared" si="49"/>
        <v>11196.662976923079</v>
      </c>
      <c r="O79" s="34">
        <f t="shared" si="50"/>
        <v>9319.1153846153848</v>
      </c>
      <c r="P79" s="34">
        <f t="shared" si="51"/>
        <v>7464.4419846153851</v>
      </c>
      <c r="Q79" s="34">
        <f t="shared" si="52"/>
        <v>13978.673076923078</v>
      </c>
      <c r="R79" s="34">
        <f t="shared" si="53"/>
        <v>11196.662976923079</v>
      </c>
      <c r="S79" s="35">
        <f t="shared" si="54"/>
        <v>4.4054000000000002</v>
      </c>
      <c r="T79" s="35">
        <f t="shared" si="55"/>
        <v>5</v>
      </c>
      <c r="U79" s="17" t="s">
        <v>269</v>
      </c>
      <c r="V79" s="17">
        <f t="shared" si="56"/>
        <v>44054</v>
      </c>
      <c r="Y79" s="19">
        <f t="shared" si="57"/>
        <v>0</v>
      </c>
      <c r="AC79" s="20" t="s">
        <v>416</v>
      </c>
      <c r="AD79" s="57">
        <v>33028</v>
      </c>
      <c r="AE79" s="36">
        <f t="shared" si="58"/>
        <v>11</v>
      </c>
      <c r="AL79" s="15">
        <f t="shared" si="59"/>
        <v>0</v>
      </c>
      <c r="AM79" s="15">
        <f t="shared" si="60"/>
        <v>0</v>
      </c>
    </row>
    <row r="80" spans="1:39" x14ac:dyDescent="0.25">
      <c r="A80" s="56"/>
      <c r="B80" s="15" t="s">
        <v>119</v>
      </c>
      <c r="D80" s="15" t="s">
        <v>93</v>
      </c>
      <c r="F80" s="16">
        <v>44054</v>
      </c>
      <c r="G80" s="16">
        <f t="shared" si="61"/>
        <v>847.19230769230774</v>
      </c>
      <c r="H80" s="34">
        <f t="shared" si="62"/>
        <v>0</v>
      </c>
      <c r="I80" s="34">
        <f t="shared" si="45"/>
        <v>2541.5769230769233</v>
      </c>
      <c r="J80" s="34"/>
      <c r="K80" s="34">
        <f t="shared" si="46"/>
        <v>0</v>
      </c>
      <c r="L80" s="34">
        <f t="shared" si="47"/>
        <v>17791.038461538461</v>
      </c>
      <c r="M80" s="34">
        <f t="shared" si="48"/>
        <v>0</v>
      </c>
      <c r="N80" s="34">
        <f t="shared" si="49"/>
        <v>11196.662976923079</v>
      </c>
      <c r="O80" s="34">
        <f t="shared" si="50"/>
        <v>7464.4419846153851</v>
      </c>
      <c r="P80" s="34">
        <f t="shared" si="51"/>
        <v>1694.3846153846155</v>
      </c>
      <c r="Q80" s="34">
        <f t="shared" si="52"/>
        <v>11196.662976923079</v>
      </c>
      <c r="R80" s="34">
        <f t="shared" si="53"/>
        <v>2541.5769230769233</v>
      </c>
      <c r="S80" s="35">
        <f t="shared" si="54"/>
        <v>4.4054000000000002</v>
      </c>
      <c r="T80" s="35">
        <f t="shared" si="55"/>
        <v>5</v>
      </c>
      <c r="U80" s="17" t="s">
        <v>269</v>
      </c>
      <c r="V80" s="17">
        <f t="shared" si="56"/>
        <v>44054</v>
      </c>
      <c r="Y80" s="19">
        <f t="shared" si="57"/>
        <v>0</v>
      </c>
      <c r="AC80" s="20" t="s">
        <v>416</v>
      </c>
      <c r="AD80" s="57">
        <v>36661</v>
      </c>
      <c r="AE80" s="36">
        <f t="shared" si="58"/>
        <v>2</v>
      </c>
      <c r="AL80" s="15">
        <f t="shared" si="59"/>
        <v>0</v>
      </c>
      <c r="AM80" s="15">
        <f t="shared" si="60"/>
        <v>0</v>
      </c>
    </row>
    <row r="81" spans="1:39" x14ac:dyDescent="0.25">
      <c r="A81" s="56"/>
      <c r="B81" s="15" t="s">
        <v>120</v>
      </c>
      <c r="D81" s="15" t="s">
        <v>91</v>
      </c>
      <c r="F81" s="16">
        <v>45261</v>
      </c>
      <c r="G81" s="16">
        <f t="shared" si="61"/>
        <v>870.40384615384619</v>
      </c>
      <c r="H81" s="34">
        <f t="shared" si="62"/>
        <v>0</v>
      </c>
      <c r="I81" s="34">
        <f t="shared" si="45"/>
        <v>18278.480769230773</v>
      </c>
      <c r="J81" s="34"/>
      <c r="K81" s="34">
        <f t="shared" si="46"/>
        <v>0</v>
      </c>
      <c r="L81" s="34">
        <f t="shared" si="47"/>
        <v>49613.019230769234</v>
      </c>
      <c r="M81" s="34">
        <f t="shared" si="48"/>
        <v>0</v>
      </c>
      <c r="N81" s="34">
        <f t="shared" si="49"/>
        <v>11818.60454423077</v>
      </c>
      <c r="O81" s="34">
        <f t="shared" si="50"/>
        <v>12185.653846153848</v>
      </c>
      <c r="P81" s="34">
        <f t="shared" si="51"/>
        <v>7879.0696961538461</v>
      </c>
      <c r="Q81" s="34">
        <f t="shared" si="52"/>
        <v>18278.480769230773</v>
      </c>
      <c r="R81" s="34">
        <f t="shared" si="53"/>
        <v>11818.60454423077</v>
      </c>
      <c r="S81" s="35">
        <f t="shared" si="54"/>
        <v>4.5260999999999996</v>
      </c>
      <c r="T81" s="35">
        <f t="shared" si="55"/>
        <v>5</v>
      </c>
      <c r="U81" s="17" t="s">
        <v>269</v>
      </c>
      <c r="V81" s="17">
        <f t="shared" si="56"/>
        <v>45261</v>
      </c>
      <c r="Y81" s="19">
        <f t="shared" si="57"/>
        <v>0</v>
      </c>
      <c r="AC81" s="20" t="s">
        <v>416</v>
      </c>
      <c r="AD81" s="57">
        <v>32237</v>
      </c>
      <c r="AE81" s="36">
        <f t="shared" si="58"/>
        <v>14</v>
      </c>
      <c r="AL81" s="15">
        <f t="shared" si="59"/>
        <v>0</v>
      </c>
      <c r="AM81" s="15">
        <f t="shared" si="60"/>
        <v>0</v>
      </c>
    </row>
    <row r="82" spans="1:39" x14ac:dyDescent="0.25">
      <c r="H82" s="34"/>
      <c r="I82" s="34"/>
      <c r="J82" s="34"/>
      <c r="K82" s="34"/>
      <c r="L82" s="34"/>
      <c r="M82" s="34"/>
      <c r="N82" s="34"/>
      <c r="O82" s="34"/>
      <c r="P82" s="34"/>
      <c r="Q82" s="34"/>
      <c r="R82" s="34"/>
      <c r="AE82" s="36"/>
      <c r="AL82" s="15">
        <f t="shared" si="59"/>
        <v>0</v>
      </c>
      <c r="AM82" s="15">
        <f t="shared" si="60"/>
        <v>0</v>
      </c>
    </row>
    <row r="83" spans="1:39" ht="60.6" x14ac:dyDescent="0.25">
      <c r="A83" s="56" t="s">
        <v>126</v>
      </c>
      <c r="H83" s="34"/>
      <c r="I83" s="34"/>
      <c r="J83" s="34"/>
      <c r="K83" s="34"/>
      <c r="L83" s="34"/>
      <c r="M83" s="34"/>
      <c r="N83" s="34"/>
      <c r="O83" s="34"/>
      <c r="P83" s="34"/>
      <c r="Q83" s="34"/>
      <c r="R83" s="34"/>
      <c r="Z83" s="1"/>
      <c r="AA83" s="1"/>
      <c r="AB83" s="1"/>
      <c r="AE83" s="36"/>
      <c r="AL83" s="15">
        <f t="shared" si="59"/>
        <v>0</v>
      </c>
      <c r="AM83" s="15">
        <f t="shared" si="60"/>
        <v>0</v>
      </c>
    </row>
    <row r="84" spans="1:39" x14ac:dyDescent="0.25">
      <c r="A84" s="56"/>
      <c r="B84" s="15" t="s">
        <v>122</v>
      </c>
      <c r="D84" s="15" t="s">
        <v>123</v>
      </c>
      <c r="F84" s="16">
        <v>55000</v>
      </c>
      <c r="G84" s="16">
        <f>F84/52</f>
        <v>1057.6923076923076</v>
      </c>
      <c r="H84" s="34">
        <f t="shared" si="62"/>
        <v>0</v>
      </c>
      <c r="I84" s="34">
        <f>IF(AC84="Y",(IF(F84&lt;$G$3,$F$3*G84*AE84,IF(F84&lt;$G$2,$F$2*G84*AE84,$F$1*G84*AE84))*$L$2),0)</f>
        <v>38076.923076923078</v>
      </c>
      <c r="J84" s="34"/>
      <c r="K84" s="34">
        <f>IF(AC84="N",(MIN((($F$3*G84*AE84+ROUNDUP((F84/10000),0)*G84)*2),F84)),0)</f>
        <v>0</v>
      </c>
      <c r="L84" s="34">
        <f>IF(AC84="Y",(MIN((($F$3*G84*AE84+ROUNDUP((F84/10000),0)*G84)*2),F84))*$L$2,0)</f>
        <v>57115.384615384617</v>
      </c>
      <c r="M84" s="34">
        <f>IF(AC84="N",IF((F84/10000*G84*$M$2)&gt;F84*$M$1,F84*$M$1,(F84/10000*G84*$M$2)),0)</f>
        <v>0</v>
      </c>
      <c r="N84" s="34">
        <f>IF(AC84="Y",(IF((F84/10000*G84*$M$2)&gt;F84*$M$1,F84*$M$1,(F84/10000*G84*$M$2)))*$L$2,0)</f>
        <v>17451.923076923074</v>
      </c>
      <c r="O84" s="34">
        <f>MAX(IF(F84&lt;$G$3,$F$3*G84*AE84,IF(F84&lt;$G$2,$F$2*G84*AE84,$F$1*G84*AE84)),IF((F84/10000*G84*$M$2)&gt;F84*$M$1,F84*$M$1,(F84/10000*G84*$M$2)))</f>
        <v>25384.615384615383</v>
      </c>
      <c r="P84" s="34">
        <f>MIN(IF(F84&lt;$G$3,$F$3*G84*AE84,IF(F84&lt;$G$2,$F$2*G84*AE84,$F$1*G84*AE84)),IF((F84/10000*G84*$M$2)&gt;F84*$M$1,F84*$M$1,(F84/10000*G84*$M$2)))</f>
        <v>11634.615384615383</v>
      </c>
      <c r="Q84" s="34">
        <f>MAX(I84,N84)</f>
        <v>38076.923076923078</v>
      </c>
      <c r="R84" s="34">
        <f>MIN(I84,N84)</f>
        <v>17451.923076923074</v>
      </c>
      <c r="S84" s="35">
        <f>F84/10000</f>
        <v>5.5</v>
      </c>
      <c r="T84" s="35">
        <f>ROUNDUP(S84,0)</f>
        <v>6</v>
      </c>
      <c r="U84" s="17" t="s">
        <v>269</v>
      </c>
      <c r="V84" s="17">
        <f>F84</f>
        <v>55000</v>
      </c>
      <c r="W84" s="19">
        <v>5000</v>
      </c>
      <c r="Y84" s="19">
        <v>5000</v>
      </c>
      <c r="AC84" s="20" t="s">
        <v>416</v>
      </c>
      <c r="AD84" s="57">
        <v>32965</v>
      </c>
      <c r="AE84" s="36">
        <f t="shared" si="58"/>
        <v>12</v>
      </c>
      <c r="AL84" s="15">
        <f t="shared" si="59"/>
        <v>0</v>
      </c>
      <c r="AM84" s="15">
        <f t="shared" si="60"/>
        <v>0</v>
      </c>
    </row>
    <row r="85" spans="1:39" x14ac:dyDescent="0.25">
      <c r="A85" s="56"/>
      <c r="B85" s="15" t="s">
        <v>124</v>
      </c>
      <c r="D85" s="15" t="s">
        <v>125</v>
      </c>
      <c r="F85" s="16">
        <v>40000</v>
      </c>
      <c r="G85" s="16">
        <f>F85/52</f>
        <v>769.23076923076928</v>
      </c>
      <c r="H85" s="34">
        <f t="shared" si="62"/>
        <v>0</v>
      </c>
      <c r="I85" s="34">
        <f>IF(AC85="Y",(IF(F85&lt;$G$3,$F$3*G85*AE85,IF(F85&lt;$G$2,$F$2*G85*AE85,$F$1*G85*AE85))*$L$2),0)</f>
        <v>5769.2307692307695</v>
      </c>
      <c r="J85" s="34"/>
      <c r="K85" s="34">
        <f>IF(AC85="N",(MIN((($F$3*G85*AE85+ROUNDUP((F85/10000),0)*G85)*2),F85)),0)</f>
        <v>0</v>
      </c>
      <c r="L85" s="34">
        <f>IF(AC85="Y",(MIN((($F$3*G85*AE85+ROUNDUP((F85/10000),0)*G85)*2),F85))*$L$2,0)</f>
        <v>20769.230769230773</v>
      </c>
      <c r="M85" s="34">
        <f>IF(AC85="N",IF((F85/10000*G85*$M$2)&gt;F85*$M$1,F85*$M$1,(F85/10000*G85*$M$2)),0)</f>
        <v>0</v>
      </c>
      <c r="N85" s="34">
        <f>IF(AC85="Y",(IF((F85/10000*G85*$M$2)&gt;F85*$M$1,F85*$M$1,(F85/10000*G85*$M$2)))*$L$2,0)</f>
        <v>9230.7692307692305</v>
      </c>
      <c r="O85" s="34">
        <f>MAX(IF(F85&lt;$G$3,$F$3*G85*AE85,IF(F85&lt;$G$2,$F$2*G85*AE85,$F$1*G85*AE85)),IF((F85/10000*G85*$M$2)&gt;F85*$M$1,F85*$M$1,(F85/10000*G85*$M$2)))</f>
        <v>6153.8461538461543</v>
      </c>
      <c r="P85" s="34">
        <f>MIN(IF(F85&lt;$G$3,$F$3*G85*AE85,IF(F85&lt;$G$2,$F$2*G85*AE85,$F$1*G85*AE85)),IF((F85/10000*G85*$M$2)&gt;F85*$M$1,F85*$M$1,(F85/10000*G85*$M$2)))</f>
        <v>3846.1538461538466</v>
      </c>
      <c r="Q85" s="34">
        <f>MAX(I85,N85)</f>
        <v>9230.7692307692305</v>
      </c>
      <c r="R85" s="34">
        <f>MIN(I85,N85)</f>
        <v>5769.2307692307695</v>
      </c>
      <c r="S85" s="35">
        <f>F85/10000</f>
        <v>4</v>
      </c>
      <c r="T85" s="35">
        <f>ROUNDUP(S85,0)</f>
        <v>4</v>
      </c>
      <c r="U85" s="17" t="s">
        <v>269</v>
      </c>
      <c r="V85" s="17">
        <f>F85</f>
        <v>40000</v>
      </c>
      <c r="W85" s="19">
        <v>40000</v>
      </c>
      <c r="Y85" s="19">
        <v>40000</v>
      </c>
      <c r="AC85" s="20" t="s">
        <v>416</v>
      </c>
      <c r="AD85" s="57">
        <v>35261</v>
      </c>
      <c r="AE85" s="36">
        <f t="shared" si="58"/>
        <v>5</v>
      </c>
      <c r="AL85" s="15">
        <f t="shared" si="59"/>
        <v>0</v>
      </c>
      <c r="AM85" s="15">
        <f t="shared" si="60"/>
        <v>0</v>
      </c>
    </row>
    <row r="86" spans="1:39" x14ac:dyDescent="0.25">
      <c r="A86" s="56"/>
      <c r="H86" s="34"/>
      <c r="I86" s="34"/>
      <c r="J86" s="34"/>
      <c r="K86" s="34"/>
      <c r="L86" s="34"/>
      <c r="M86" s="34"/>
      <c r="N86" s="34"/>
      <c r="O86" s="34"/>
      <c r="P86" s="34"/>
      <c r="Q86" s="34"/>
      <c r="R86" s="34"/>
      <c r="AE86" s="36"/>
      <c r="AL86" s="15">
        <f t="shared" si="59"/>
        <v>0</v>
      </c>
      <c r="AM86" s="15">
        <f t="shared" si="60"/>
        <v>0</v>
      </c>
    </row>
    <row r="87" spans="1:39" x14ac:dyDescent="0.25">
      <c r="A87" s="20"/>
      <c r="H87" s="34"/>
      <c r="I87" s="34"/>
      <c r="J87" s="34"/>
      <c r="K87" s="34"/>
      <c r="L87" s="34"/>
      <c r="M87" s="34"/>
      <c r="N87" s="34"/>
      <c r="O87" s="34"/>
      <c r="P87" s="34"/>
      <c r="Q87" s="34"/>
      <c r="R87" s="34"/>
      <c r="AE87" s="36"/>
      <c r="AL87" s="15">
        <f t="shared" si="59"/>
        <v>0</v>
      </c>
      <c r="AM87" s="15">
        <f t="shared" si="60"/>
        <v>0</v>
      </c>
    </row>
    <row r="88" spans="1:39" ht="13.5" customHeight="1" x14ac:dyDescent="0.25">
      <c r="A88" s="20"/>
      <c r="H88" s="34"/>
      <c r="I88" s="34"/>
      <c r="J88" s="34"/>
      <c r="K88" s="34"/>
      <c r="L88" s="34"/>
      <c r="M88" s="34"/>
      <c r="N88" s="34"/>
      <c r="O88" s="34"/>
      <c r="P88" s="34"/>
      <c r="Q88" s="34"/>
      <c r="R88" s="34"/>
      <c r="AE88" s="36"/>
      <c r="AL88" s="15">
        <f t="shared" si="59"/>
        <v>0</v>
      </c>
      <c r="AM88" s="15">
        <f t="shared" si="60"/>
        <v>0</v>
      </c>
    </row>
    <row r="89" spans="1:39" x14ac:dyDescent="0.25">
      <c r="H89" s="34"/>
      <c r="I89" s="34"/>
      <c r="J89" s="34"/>
      <c r="K89" s="34"/>
      <c r="L89" s="34"/>
      <c r="M89" s="34"/>
      <c r="N89" s="34"/>
      <c r="O89" s="34"/>
      <c r="P89" s="34"/>
      <c r="Q89" s="34"/>
      <c r="R89" s="34"/>
      <c r="AE89" s="36"/>
      <c r="AL89" s="15">
        <f t="shared" si="59"/>
        <v>0</v>
      </c>
      <c r="AM89" s="15">
        <f t="shared" si="60"/>
        <v>0</v>
      </c>
    </row>
    <row r="90" spans="1:39" ht="15.6" x14ac:dyDescent="0.3">
      <c r="B90" s="23" t="s">
        <v>127</v>
      </c>
      <c r="C90" s="23"/>
      <c r="D90" s="23"/>
      <c r="E90" s="23"/>
      <c r="F90" s="23"/>
      <c r="G90" s="23"/>
      <c r="H90" s="34"/>
      <c r="I90" s="34"/>
      <c r="J90" s="34"/>
      <c r="K90" s="34"/>
      <c r="L90" s="34"/>
      <c r="M90" s="34"/>
      <c r="N90" s="34"/>
      <c r="O90" s="34"/>
      <c r="P90" s="34"/>
      <c r="Q90" s="34"/>
      <c r="R90" s="34"/>
      <c r="S90" s="23"/>
      <c r="T90" s="23"/>
      <c r="U90" s="23"/>
      <c r="V90" s="23"/>
      <c r="W90" s="23"/>
      <c r="X90" s="23"/>
      <c r="Y90" s="23"/>
      <c r="Z90" s="23"/>
      <c r="AA90" s="23"/>
      <c r="AB90" s="23"/>
      <c r="AC90" s="23"/>
      <c r="AE90" s="36"/>
      <c r="AF90" s="23"/>
      <c r="AG90" s="23"/>
      <c r="AH90" s="23"/>
      <c r="AI90" s="23"/>
      <c r="AJ90" s="23"/>
      <c r="AK90" s="23"/>
      <c r="AL90" s="15">
        <f t="shared" si="59"/>
        <v>0</v>
      </c>
      <c r="AM90" s="15">
        <f t="shared" si="60"/>
        <v>0</v>
      </c>
    </row>
    <row r="91" spans="1:39" x14ac:dyDescent="0.25">
      <c r="H91" s="34"/>
      <c r="I91" s="34"/>
      <c r="J91" s="34"/>
      <c r="K91" s="34"/>
      <c r="L91" s="34"/>
      <c r="M91" s="34"/>
      <c r="N91" s="34"/>
      <c r="O91" s="34"/>
      <c r="P91" s="34"/>
      <c r="Q91" s="34"/>
      <c r="R91" s="34"/>
      <c r="AE91" s="36"/>
      <c r="AL91" s="15">
        <f t="shared" si="59"/>
        <v>0</v>
      </c>
      <c r="AM91" s="15">
        <f t="shared" si="60"/>
        <v>0</v>
      </c>
    </row>
    <row r="92" spans="1:39" ht="36" x14ac:dyDescent="0.25">
      <c r="A92" s="56" t="s">
        <v>295</v>
      </c>
      <c r="B92" s="15" t="s">
        <v>128</v>
      </c>
      <c r="D92" s="15" t="s">
        <v>129</v>
      </c>
      <c r="F92" s="16">
        <v>200000</v>
      </c>
      <c r="G92" s="16">
        <f t="shared" ref="G92:G99" si="63">F92/52</f>
        <v>3846.1538461538462</v>
      </c>
      <c r="H92" s="34">
        <f t="shared" si="62"/>
        <v>0</v>
      </c>
      <c r="I92" s="34">
        <f t="shared" ref="I92:I97" si="64">IF(AC92="Y",(IF(F92&lt;$G$3,$F$3*G92*AE92,IF(F92&lt;$G$2,$F$2*G92*AE92,$F$1*G92*AE92))*$L$2),0)</f>
        <v>23076.923076923078</v>
      </c>
      <c r="J92" s="34"/>
      <c r="K92" s="34">
        <f t="shared" ref="K92:K105" si="65">IF(AC92="N",(MIN((($F$3*G92*AE92+ROUNDUP((F92/10000),0)*G92)*2),F92)),0)</f>
        <v>0</v>
      </c>
      <c r="L92" s="34">
        <f t="shared" ref="L92:L105" si="66">IF(AC92="Y",(MIN((($F$3*G92*AE92+ROUNDUP((F92/10000),0)*G92)*2),F92))*$L$2,0)</f>
        <v>242307.69230769231</v>
      </c>
      <c r="M92" s="34">
        <f t="shared" ref="M92:M97" si="67">IF(AC92="N",IF((F92/10000*G92*$M$2)&gt;F92*$M$1,F92*$M$1,(F92/10000*G92*$M$2)),0)</f>
        <v>0</v>
      </c>
      <c r="N92" s="34">
        <f t="shared" ref="N92:N97" si="68">IF(AC92="Y",(IF((F92/10000*G92*$M$2)&gt;F92*$M$1,F92*$M$1,(F92/10000*G92*$M$2)))*$L$2,0)</f>
        <v>225000</v>
      </c>
      <c r="O92" s="34">
        <f t="shared" ref="O92:O97" si="69">MAX(IF(F92&lt;$G$3,$F$3*G92*AE92,IF(F92&lt;$G$2,$F$2*G92*AE92,$F$1*G92*AE92)),IF((F92/10000*G92*$M$2)&gt;F92*$M$1,F92*$M$1,(F92/10000*G92*$M$2)))</f>
        <v>150000</v>
      </c>
      <c r="P92" s="34">
        <f t="shared" ref="P92:P97" si="70">MIN(IF(F92&lt;$G$3,$F$3*G92*AE92,IF(F92&lt;$G$2,$F$2*G92*AE92,$F$1*G92*AE92)),IF((F92/10000*G92*$M$2)&gt;F92*$M$1,F92*$M$1,(F92/10000*G92*$M$2)))</f>
        <v>15384.615384615385</v>
      </c>
      <c r="Q92" s="34">
        <f t="shared" ref="Q92:Q105" si="71">MAX(I92,N92)</f>
        <v>225000</v>
      </c>
      <c r="R92" s="34">
        <f t="shared" ref="R92:R105" si="72">MIN(I92,N92)</f>
        <v>23076.923076923078</v>
      </c>
      <c r="S92" s="35">
        <f t="shared" ref="S92:S105" si="73">F92/10000</f>
        <v>20</v>
      </c>
      <c r="T92" s="35">
        <f t="shared" ref="T92:T105" si="74">ROUNDUP(S92,0)</f>
        <v>20</v>
      </c>
      <c r="U92" s="17" t="s">
        <v>269</v>
      </c>
      <c r="V92" s="17">
        <f t="shared" ref="V92:V105" si="75">F92</f>
        <v>200000</v>
      </c>
      <c r="Y92" s="19">
        <f t="shared" ref="Y92:Y105" si="76">(W92+X92)</f>
        <v>0</v>
      </c>
      <c r="AC92" s="20" t="s">
        <v>416</v>
      </c>
      <c r="AD92" s="21">
        <v>36717</v>
      </c>
      <c r="AE92" s="36">
        <f t="shared" si="58"/>
        <v>1</v>
      </c>
      <c r="AL92" s="15">
        <f t="shared" si="59"/>
        <v>0</v>
      </c>
      <c r="AM92" s="15">
        <f t="shared" si="60"/>
        <v>0</v>
      </c>
    </row>
    <row r="93" spans="1:39" x14ac:dyDescent="0.25">
      <c r="A93" s="56"/>
      <c r="B93" s="15" t="s">
        <v>130</v>
      </c>
      <c r="D93" s="15" t="s">
        <v>131</v>
      </c>
      <c r="F93" s="16">
        <v>176000</v>
      </c>
      <c r="G93" s="16">
        <f t="shared" si="63"/>
        <v>3384.6153846153848</v>
      </c>
      <c r="H93" s="34">
        <f t="shared" si="62"/>
        <v>0</v>
      </c>
      <c r="I93" s="34">
        <f t="shared" si="64"/>
        <v>243692.30769230769</v>
      </c>
      <c r="J93" s="34"/>
      <c r="K93" s="34">
        <f t="shared" si="65"/>
        <v>0</v>
      </c>
      <c r="L93" s="34">
        <f t="shared" si="66"/>
        <v>264000</v>
      </c>
      <c r="M93" s="34">
        <f t="shared" si="67"/>
        <v>0</v>
      </c>
      <c r="N93" s="34">
        <f t="shared" si="68"/>
        <v>178707.69230769231</v>
      </c>
      <c r="O93" s="34">
        <f t="shared" si="69"/>
        <v>162461.53846153847</v>
      </c>
      <c r="P93" s="34">
        <f t="shared" si="70"/>
        <v>119138.46153846155</v>
      </c>
      <c r="Q93" s="34">
        <f t="shared" si="71"/>
        <v>243692.30769230769</v>
      </c>
      <c r="R93" s="34">
        <f t="shared" si="72"/>
        <v>178707.69230769231</v>
      </c>
      <c r="S93" s="35">
        <f t="shared" si="73"/>
        <v>17.600000000000001</v>
      </c>
      <c r="T93" s="35">
        <f t="shared" si="74"/>
        <v>18</v>
      </c>
      <c r="U93" s="17" t="s">
        <v>269</v>
      </c>
      <c r="V93" s="17">
        <f t="shared" si="75"/>
        <v>176000</v>
      </c>
      <c r="W93" s="19">
        <v>90000</v>
      </c>
      <c r="Y93" s="19">
        <f t="shared" si="76"/>
        <v>90000</v>
      </c>
      <c r="AC93" s="20" t="s">
        <v>416</v>
      </c>
      <c r="AD93" s="21">
        <v>32874</v>
      </c>
      <c r="AE93" s="36">
        <f t="shared" si="58"/>
        <v>12</v>
      </c>
      <c r="AL93" s="15">
        <f t="shared" si="59"/>
        <v>0</v>
      </c>
      <c r="AM93" s="15">
        <f t="shared" si="60"/>
        <v>0</v>
      </c>
    </row>
    <row r="94" spans="1:39" x14ac:dyDescent="0.25">
      <c r="A94" s="56"/>
      <c r="B94" s="15" t="s">
        <v>132</v>
      </c>
      <c r="D94" s="15" t="s">
        <v>133</v>
      </c>
      <c r="F94" s="16">
        <v>106920</v>
      </c>
      <c r="G94" s="16">
        <f t="shared" si="63"/>
        <v>2056.1538461538462</v>
      </c>
      <c r="H94" s="34">
        <f t="shared" si="62"/>
        <v>0</v>
      </c>
      <c r="I94" s="34">
        <f t="shared" si="64"/>
        <v>172716.92307692309</v>
      </c>
      <c r="J94" s="34"/>
      <c r="K94" s="34">
        <f t="shared" si="65"/>
        <v>0</v>
      </c>
      <c r="L94" s="34">
        <f t="shared" si="66"/>
        <v>154211.53846153847</v>
      </c>
      <c r="M94" s="34">
        <f t="shared" si="67"/>
        <v>0</v>
      </c>
      <c r="N94" s="34">
        <f t="shared" si="68"/>
        <v>65953.190769230772</v>
      </c>
      <c r="O94" s="34">
        <f t="shared" si="69"/>
        <v>115144.61538461539</v>
      </c>
      <c r="P94" s="34">
        <f t="shared" si="70"/>
        <v>43968.793846153851</v>
      </c>
      <c r="Q94" s="34">
        <f t="shared" si="71"/>
        <v>172716.92307692309</v>
      </c>
      <c r="R94" s="34">
        <f t="shared" si="72"/>
        <v>65953.190769230772</v>
      </c>
      <c r="S94" s="35">
        <f t="shared" si="73"/>
        <v>10.692</v>
      </c>
      <c r="T94" s="35">
        <f t="shared" si="74"/>
        <v>11</v>
      </c>
      <c r="U94" s="17" t="s">
        <v>269</v>
      </c>
      <c r="V94" s="17">
        <f t="shared" si="75"/>
        <v>106920</v>
      </c>
      <c r="W94" s="19">
        <v>80000</v>
      </c>
      <c r="Y94" s="19">
        <f t="shared" si="76"/>
        <v>80000</v>
      </c>
      <c r="AC94" s="20" t="s">
        <v>416</v>
      </c>
      <c r="AD94" s="21">
        <v>31915</v>
      </c>
      <c r="AE94" s="36">
        <f t="shared" si="58"/>
        <v>14</v>
      </c>
      <c r="AL94" s="15">
        <f t="shared" si="59"/>
        <v>0</v>
      </c>
      <c r="AM94" s="15">
        <f t="shared" si="60"/>
        <v>0</v>
      </c>
    </row>
    <row r="95" spans="1:39" s="49" customFormat="1" x14ac:dyDescent="0.25">
      <c r="A95" s="60"/>
      <c r="B95" s="49" t="s">
        <v>134</v>
      </c>
      <c r="D95" s="49" t="s">
        <v>131</v>
      </c>
      <c r="F95" s="50">
        <v>351325</v>
      </c>
      <c r="G95" s="50">
        <f t="shared" si="63"/>
        <v>6756.25</v>
      </c>
      <c r="H95" s="61">
        <f>IF(AC95="N",IF(F95&lt;$G$3,$F$3*G95*AE95,IF(F95&lt;$G$2,$F$2*G95*AE95,$F$1*G95*AE95)),0)</f>
        <v>0</v>
      </c>
      <c r="I95" s="61">
        <f t="shared" si="64"/>
        <v>486450</v>
      </c>
      <c r="J95" s="61"/>
      <c r="K95" s="34">
        <f t="shared" si="65"/>
        <v>0</v>
      </c>
      <c r="L95" s="34">
        <f t="shared" si="66"/>
        <v>526987.5</v>
      </c>
      <c r="M95" s="61">
        <f t="shared" si="67"/>
        <v>0</v>
      </c>
      <c r="N95" s="61">
        <f t="shared" si="68"/>
        <v>395240.625</v>
      </c>
      <c r="O95" s="34">
        <f t="shared" si="69"/>
        <v>324300</v>
      </c>
      <c r="P95" s="34">
        <f t="shared" si="70"/>
        <v>263493.75</v>
      </c>
      <c r="Q95" s="34">
        <f t="shared" si="71"/>
        <v>486450</v>
      </c>
      <c r="R95" s="34">
        <f t="shared" si="72"/>
        <v>395240.625</v>
      </c>
      <c r="S95" s="51">
        <f t="shared" si="73"/>
        <v>35.1325</v>
      </c>
      <c r="T95" s="51">
        <f t="shared" si="74"/>
        <v>36</v>
      </c>
      <c r="U95" s="52" t="s">
        <v>269</v>
      </c>
      <c r="V95" s="52">
        <f t="shared" si="75"/>
        <v>351325</v>
      </c>
      <c r="W95" s="53">
        <v>505000</v>
      </c>
      <c r="X95" s="53"/>
      <c r="Y95" s="53">
        <f t="shared" si="76"/>
        <v>505000</v>
      </c>
      <c r="Z95" s="54"/>
      <c r="AA95" s="54"/>
      <c r="AB95" s="54"/>
      <c r="AC95" s="54" t="s">
        <v>416</v>
      </c>
      <c r="AD95" s="57">
        <v>32933</v>
      </c>
      <c r="AE95" s="62">
        <f t="shared" si="58"/>
        <v>12</v>
      </c>
      <c r="AF95" s="54"/>
      <c r="AG95" s="54"/>
      <c r="AH95" s="54"/>
      <c r="AI95" s="54"/>
      <c r="AJ95" s="54"/>
      <c r="AL95" s="3">
        <f t="shared" si="59"/>
        <v>0</v>
      </c>
      <c r="AM95" s="3">
        <f t="shared" si="60"/>
        <v>0</v>
      </c>
    </row>
    <row r="96" spans="1:39" x14ac:dyDescent="0.25">
      <c r="A96" s="56"/>
      <c r="B96" s="15" t="s">
        <v>135</v>
      </c>
      <c r="D96" s="15" t="s">
        <v>136</v>
      </c>
      <c r="F96" s="16">
        <v>32400</v>
      </c>
      <c r="G96" s="16">
        <f t="shared" si="63"/>
        <v>623.07692307692309</v>
      </c>
      <c r="H96" s="34">
        <f t="shared" si="62"/>
        <v>1246.1538461538462</v>
      </c>
      <c r="I96" s="34">
        <f t="shared" si="64"/>
        <v>0</v>
      </c>
      <c r="J96" s="34"/>
      <c r="K96" s="34">
        <f t="shared" si="65"/>
        <v>7476.9230769230771</v>
      </c>
      <c r="L96" s="34">
        <f t="shared" si="66"/>
        <v>0</v>
      </c>
      <c r="M96" s="34">
        <f t="shared" si="67"/>
        <v>4037.5384615384619</v>
      </c>
      <c r="N96" s="34">
        <f t="shared" si="68"/>
        <v>0</v>
      </c>
      <c r="O96" s="34">
        <f t="shared" si="69"/>
        <v>4037.5384615384619</v>
      </c>
      <c r="P96" s="34">
        <f t="shared" si="70"/>
        <v>1246.1538461538462</v>
      </c>
      <c r="Q96" s="34">
        <f t="shared" si="71"/>
        <v>0</v>
      </c>
      <c r="R96" s="34">
        <f t="shared" si="72"/>
        <v>0</v>
      </c>
      <c r="S96" s="35">
        <f t="shared" si="73"/>
        <v>3.24</v>
      </c>
      <c r="T96" s="35">
        <f t="shared" si="74"/>
        <v>4</v>
      </c>
      <c r="U96" s="17" t="s">
        <v>269</v>
      </c>
      <c r="V96" s="17">
        <f t="shared" si="75"/>
        <v>32400</v>
      </c>
      <c r="Y96" s="19">
        <f t="shared" si="76"/>
        <v>0</v>
      </c>
      <c r="AC96" s="20" t="s">
        <v>415</v>
      </c>
      <c r="AD96" s="21">
        <v>36402</v>
      </c>
      <c r="AE96" s="36">
        <f t="shared" si="58"/>
        <v>2</v>
      </c>
      <c r="AF96" s="35">
        <f>(G96*AE96)+(G96*T96)</f>
        <v>3738.4615384615386</v>
      </c>
      <c r="AG96" s="35">
        <f>26*G96</f>
        <v>16200</v>
      </c>
      <c r="AH96" s="35">
        <f>G96*52</f>
        <v>32400</v>
      </c>
      <c r="AI96" s="35">
        <f>AF96*2</f>
        <v>7476.9230769230771</v>
      </c>
      <c r="AJ96" s="35"/>
      <c r="AL96" s="15">
        <f t="shared" si="59"/>
        <v>32400</v>
      </c>
      <c r="AM96" s="15">
        <f t="shared" si="60"/>
        <v>1</v>
      </c>
    </row>
    <row r="97" spans="1:39" x14ac:dyDescent="0.25">
      <c r="A97" s="56"/>
      <c r="B97" s="15" t="s">
        <v>137</v>
      </c>
      <c r="D97" s="15" t="s">
        <v>87</v>
      </c>
      <c r="F97" s="16">
        <v>81648</v>
      </c>
      <c r="G97" s="16">
        <f t="shared" si="63"/>
        <v>1570.1538461538462</v>
      </c>
      <c r="H97" s="34">
        <f t="shared" si="62"/>
        <v>0</v>
      </c>
      <c r="I97" s="34">
        <f t="shared" si="64"/>
        <v>61236</v>
      </c>
      <c r="J97" s="34"/>
      <c r="K97" s="34">
        <f t="shared" si="65"/>
        <v>0</v>
      </c>
      <c r="L97" s="34">
        <f t="shared" si="66"/>
        <v>103630.15384615384</v>
      </c>
      <c r="M97" s="34">
        <f t="shared" si="67"/>
        <v>0</v>
      </c>
      <c r="N97" s="34">
        <f t="shared" si="68"/>
        <v>38459.976369230768</v>
      </c>
      <c r="O97" s="34">
        <f t="shared" si="69"/>
        <v>40824</v>
      </c>
      <c r="P97" s="34">
        <f t="shared" si="70"/>
        <v>25639.984246153846</v>
      </c>
      <c r="Q97" s="34">
        <f t="shared" si="71"/>
        <v>61236</v>
      </c>
      <c r="R97" s="34">
        <f t="shared" si="72"/>
        <v>38459.976369230768</v>
      </c>
      <c r="S97" s="35">
        <f t="shared" si="73"/>
        <v>8.1647999999999996</v>
      </c>
      <c r="T97" s="35">
        <f t="shared" si="74"/>
        <v>9</v>
      </c>
      <c r="U97" s="17" t="s">
        <v>269</v>
      </c>
      <c r="V97" s="17">
        <f t="shared" si="75"/>
        <v>81648</v>
      </c>
      <c r="W97" s="19">
        <v>12000</v>
      </c>
      <c r="Y97" s="19">
        <v>12000</v>
      </c>
      <c r="AC97" s="20" t="s">
        <v>416</v>
      </c>
      <c r="AD97" s="21">
        <v>32272</v>
      </c>
      <c r="AE97" s="36">
        <f t="shared" si="58"/>
        <v>13</v>
      </c>
      <c r="AL97" s="15">
        <f t="shared" si="59"/>
        <v>0</v>
      </c>
      <c r="AM97" s="15">
        <f t="shared" si="60"/>
        <v>0</v>
      </c>
    </row>
    <row r="98" spans="1:39" s="39" customFormat="1" x14ac:dyDescent="0.25">
      <c r="A98" s="56"/>
      <c r="B98" s="39" t="s">
        <v>138</v>
      </c>
      <c r="D98" s="39" t="s">
        <v>77</v>
      </c>
      <c r="F98" s="40">
        <v>450000</v>
      </c>
      <c r="G98" s="40">
        <f t="shared" si="63"/>
        <v>8653.8461538461543</v>
      </c>
      <c r="H98" s="42"/>
      <c r="I98" s="42"/>
      <c r="J98" s="42"/>
      <c r="K98" s="34"/>
      <c r="L98" s="34"/>
      <c r="M98" s="42"/>
      <c r="N98" s="42"/>
      <c r="O98" s="42"/>
      <c r="P98" s="42"/>
      <c r="Q98" s="34">
        <f t="shared" si="71"/>
        <v>0</v>
      </c>
      <c r="R98" s="34">
        <f t="shared" si="72"/>
        <v>0</v>
      </c>
      <c r="S98" s="43">
        <f t="shared" si="73"/>
        <v>45</v>
      </c>
      <c r="T98" s="43">
        <f t="shared" si="74"/>
        <v>45</v>
      </c>
      <c r="U98" s="44" t="s">
        <v>269</v>
      </c>
      <c r="V98" s="44">
        <f t="shared" si="75"/>
        <v>450000</v>
      </c>
      <c r="W98" s="45">
        <v>505000</v>
      </c>
      <c r="X98" s="45"/>
      <c r="Y98" s="45">
        <f t="shared" si="76"/>
        <v>505000</v>
      </c>
      <c r="Z98" s="46"/>
      <c r="AA98" s="46"/>
      <c r="AB98" s="46"/>
      <c r="AC98" s="46" t="s">
        <v>416</v>
      </c>
      <c r="AD98" s="31">
        <v>31826</v>
      </c>
      <c r="AE98" s="48">
        <f t="shared" si="58"/>
        <v>15</v>
      </c>
      <c r="AF98" s="46"/>
      <c r="AG98" s="46"/>
      <c r="AH98" s="46"/>
      <c r="AI98" s="46"/>
      <c r="AJ98" s="46"/>
      <c r="AL98" s="6">
        <f t="shared" si="59"/>
        <v>0</v>
      </c>
      <c r="AM98" s="6">
        <f t="shared" si="60"/>
        <v>0</v>
      </c>
    </row>
    <row r="99" spans="1:39" x14ac:dyDescent="0.25">
      <c r="A99" s="56"/>
      <c r="B99" s="15" t="s">
        <v>139</v>
      </c>
      <c r="D99" s="15" t="s">
        <v>140</v>
      </c>
      <c r="F99" s="16">
        <v>86400</v>
      </c>
      <c r="G99" s="16">
        <f t="shared" si="63"/>
        <v>1661.5384615384614</v>
      </c>
      <c r="H99" s="34">
        <f t="shared" si="62"/>
        <v>46523.076923076922</v>
      </c>
      <c r="I99" s="34">
        <f t="shared" ref="I99:I105" si="77">IF(AC99="Y",(IF(F99&lt;$G$3,$F$3*G99*AE99,IF(F99&lt;$G$2,$F$2*G99*AE99,$F$1*G99*AE99))*$L$2),0)</f>
        <v>0</v>
      </c>
      <c r="J99" s="34"/>
      <c r="K99" s="34">
        <f t="shared" si="65"/>
        <v>76430.76923076922</v>
      </c>
      <c r="L99" s="34">
        <f t="shared" si="66"/>
        <v>0</v>
      </c>
      <c r="M99" s="34">
        <f t="shared" ref="M99:M105" si="78">IF(AC99="N",IF((F99/10000*G99*$M$2)&gt;F99*$M$1,F99*$M$1,(F99/10000*G99*$M$2)),0)</f>
        <v>28711.384615384617</v>
      </c>
      <c r="N99" s="34">
        <f t="shared" ref="N99:N105" si="79">IF(AC99="Y",(IF((F99/10000*G99*$M$2)&gt;F99*$M$1,F99*$M$1,(F99/10000*G99*$M$2)))*$L$2,0)</f>
        <v>0</v>
      </c>
      <c r="O99" s="34">
        <f t="shared" ref="O99:O105" si="80">MAX(IF(F99&lt;$G$3,$F$3*G99*AE99,IF(F99&lt;$G$2,$F$2*G99*AE99,$F$1*G99*AE99)),IF((F99/10000*G99*$M$2)&gt;F99*$M$1,F99*$M$1,(F99/10000*G99*$M$2)))</f>
        <v>46523.076923076922</v>
      </c>
      <c r="P99" s="34">
        <f t="shared" ref="P99:P105" si="81">MIN(IF(F99&lt;$G$3,$F$3*G99*AE99,IF(F99&lt;$G$2,$F$2*G99*AE99,$F$1*G99*AE99)),IF((F99/10000*G99*$M$2)&gt;F99*$M$1,F99*$M$1,(F99/10000*G99*$M$2)))</f>
        <v>28711.384615384617</v>
      </c>
      <c r="Q99" s="34">
        <f t="shared" si="71"/>
        <v>0</v>
      </c>
      <c r="R99" s="34">
        <f t="shared" si="72"/>
        <v>0</v>
      </c>
      <c r="S99" s="35">
        <f t="shared" si="73"/>
        <v>8.64</v>
      </c>
      <c r="T99" s="35">
        <f t="shared" si="74"/>
        <v>9</v>
      </c>
      <c r="U99" s="17" t="s">
        <v>269</v>
      </c>
      <c r="V99" s="17">
        <f t="shared" si="75"/>
        <v>86400</v>
      </c>
      <c r="Y99" s="19">
        <f t="shared" si="76"/>
        <v>0</v>
      </c>
      <c r="AC99" s="20" t="s">
        <v>415</v>
      </c>
      <c r="AD99" s="21">
        <v>32223</v>
      </c>
      <c r="AE99" s="36">
        <f t="shared" si="58"/>
        <v>14</v>
      </c>
      <c r="AF99" s="35">
        <f>(G99*AE99)+(G99*T99)</f>
        <v>38215.38461538461</v>
      </c>
      <c r="AG99" s="35">
        <f>26*G99</f>
        <v>43200</v>
      </c>
      <c r="AH99" s="35">
        <f>G99*52</f>
        <v>86400</v>
      </c>
      <c r="AI99" s="35">
        <f>AF99*2</f>
        <v>76430.76923076922</v>
      </c>
      <c r="AJ99" s="35"/>
      <c r="AL99" s="15">
        <f t="shared" si="59"/>
        <v>86400</v>
      </c>
      <c r="AM99" s="15">
        <f t="shared" si="60"/>
        <v>1</v>
      </c>
    </row>
    <row r="100" spans="1:39" x14ac:dyDescent="0.25">
      <c r="A100" s="56"/>
      <c r="B100" s="15" t="s">
        <v>141</v>
      </c>
      <c r="D100" s="15" t="s">
        <v>142</v>
      </c>
      <c r="F100" s="16">
        <v>58320</v>
      </c>
      <c r="G100" s="16">
        <f t="shared" ref="G100:G105" si="82">F100/52</f>
        <v>1121.5384615384614</v>
      </c>
      <c r="H100" s="34">
        <f t="shared" si="62"/>
        <v>22430.769230769227</v>
      </c>
      <c r="I100" s="34">
        <f t="shared" si="77"/>
        <v>0</v>
      </c>
      <c r="J100" s="34"/>
      <c r="K100" s="34">
        <f t="shared" si="65"/>
        <v>35889.230769230766</v>
      </c>
      <c r="L100" s="34">
        <f t="shared" si="66"/>
        <v>0</v>
      </c>
      <c r="M100" s="34">
        <f t="shared" si="78"/>
        <v>13081.624615384613</v>
      </c>
      <c r="N100" s="34">
        <f t="shared" si="79"/>
        <v>0</v>
      </c>
      <c r="O100" s="34">
        <f t="shared" si="80"/>
        <v>22430.769230769227</v>
      </c>
      <c r="P100" s="34">
        <f t="shared" si="81"/>
        <v>13081.624615384613</v>
      </c>
      <c r="Q100" s="34">
        <f t="shared" si="71"/>
        <v>0</v>
      </c>
      <c r="R100" s="34">
        <f t="shared" si="72"/>
        <v>0</v>
      </c>
      <c r="S100" s="35">
        <f t="shared" si="73"/>
        <v>5.8319999999999999</v>
      </c>
      <c r="T100" s="35">
        <f t="shared" si="74"/>
        <v>6</v>
      </c>
      <c r="U100" s="17" t="s">
        <v>269</v>
      </c>
      <c r="V100" s="17">
        <f t="shared" si="75"/>
        <v>58320</v>
      </c>
      <c r="Y100" s="19">
        <f t="shared" si="76"/>
        <v>0</v>
      </c>
      <c r="AC100" s="20" t="s">
        <v>415</v>
      </c>
      <c r="AD100" s="21">
        <v>33735</v>
      </c>
      <c r="AE100" s="36">
        <f t="shared" si="58"/>
        <v>10</v>
      </c>
      <c r="AF100" s="35">
        <f>(G100*AE100)+(G100*T100)</f>
        <v>17944.615384615383</v>
      </c>
      <c r="AG100" s="35">
        <f>26*G100</f>
        <v>29159.999999999996</v>
      </c>
      <c r="AH100" s="35">
        <f>G100*52</f>
        <v>58319.999999999993</v>
      </c>
      <c r="AI100" s="35">
        <f>AF100*2</f>
        <v>35889.230769230766</v>
      </c>
      <c r="AJ100" s="35"/>
      <c r="AL100" s="15">
        <f t="shared" si="59"/>
        <v>58320</v>
      </c>
      <c r="AM100" s="15">
        <f t="shared" si="60"/>
        <v>1</v>
      </c>
    </row>
    <row r="101" spans="1:39" x14ac:dyDescent="0.25">
      <c r="A101" s="56"/>
      <c r="B101" s="15" t="s">
        <v>143</v>
      </c>
      <c r="D101" s="15" t="s">
        <v>144</v>
      </c>
      <c r="F101" s="16">
        <v>93312</v>
      </c>
      <c r="G101" s="16">
        <f t="shared" si="82"/>
        <v>1794.4615384615386</v>
      </c>
      <c r="H101" s="34">
        <f t="shared" si="62"/>
        <v>53833.846153846156</v>
      </c>
      <c r="I101" s="34">
        <f t="shared" si="77"/>
        <v>0</v>
      </c>
      <c r="J101" s="34"/>
      <c r="K101" s="34">
        <f t="shared" si="65"/>
        <v>89723.076923076937</v>
      </c>
      <c r="L101" s="34">
        <f t="shared" si="66"/>
        <v>0</v>
      </c>
      <c r="M101" s="34">
        <f t="shared" si="78"/>
        <v>33488.959015384622</v>
      </c>
      <c r="N101" s="34">
        <f t="shared" si="79"/>
        <v>0</v>
      </c>
      <c r="O101" s="34">
        <f t="shared" si="80"/>
        <v>53833.846153846156</v>
      </c>
      <c r="P101" s="34">
        <f t="shared" si="81"/>
        <v>33488.959015384622</v>
      </c>
      <c r="Q101" s="34">
        <f t="shared" si="71"/>
        <v>0</v>
      </c>
      <c r="R101" s="34">
        <f t="shared" si="72"/>
        <v>0</v>
      </c>
      <c r="S101" s="35">
        <f t="shared" si="73"/>
        <v>9.3312000000000008</v>
      </c>
      <c r="T101" s="35">
        <f t="shared" si="74"/>
        <v>10</v>
      </c>
      <c r="U101" s="17" t="s">
        <v>269</v>
      </c>
      <c r="V101" s="17">
        <f t="shared" si="75"/>
        <v>93312</v>
      </c>
      <c r="Y101" s="19">
        <f t="shared" si="76"/>
        <v>0</v>
      </c>
      <c r="AC101" s="20" t="s">
        <v>415</v>
      </c>
      <c r="AD101" s="21">
        <v>31523</v>
      </c>
      <c r="AE101" s="36">
        <f t="shared" si="58"/>
        <v>15</v>
      </c>
      <c r="AF101" s="35">
        <f>(G101*AE101)+(G101*T101)</f>
        <v>44861.538461538468</v>
      </c>
      <c r="AG101" s="35">
        <f>26*G101</f>
        <v>46656</v>
      </c>
      <c r="AH101" s="35">
        <f>G101*52</f>
        <v>93312</v>
      </c>
      <c r="AI101" s="35">
        <f>AF101*2</f>
        <v>89723.076923076937</v>
      </c>
      <c r="AJ101" s="35"/>
      <c r="AL101" s="15">
        <f t="shared" si="59"/>
        <v>93312</v>
      </c>
      <c r="AM101" s="15">
        <f t="shared" si="60"/>
        <v>1</v>
      </c>
    </row>
    <row r="102" spans="1:39" x14ac:dyDescent="0.25">
      <c r="A102" s="56"/>
      <c r="B102" s="15" t="s">
        <v>145</v>
      </c>
      <c r="D102" s="15" t="s">
        <v>146</v>
      </c>
      <c r="F102" s="16">
        <v>58320</v>
      </c>
      <c r="G102" s="16">
        <f t="shared" si="82"/>
        <v>1121.5384615384614</v>
      </c>
      <c r="H102" s="34">
        <f t="shared" si="62"/>
        <v>24673.846153846152</v>
      </c>
      <c r="I102" s="34">
        <f t="shared" si="77"/>
        <v>0</v>
      </c>
      <c r="J102" s="34"/>
      <c r="K102" s="34">
        <f t="shared" si="65"/>
        <v>38132.307692307688</v>
      </c>
      <c r="L102" s="34">
        <f t="shared" si="66"/>
        <v>0</v>
      </c>
      <c r="M102" s="34">
        <f t="shared" si="78"/>
        <v>13081.624615384613</v>
      </c>
      <c r="N102" s="34">
        <f t="shared" si="79"/>
        <v>0</v>
      </c>
      <c r="O102" s="34">
        <f t="shared" si="80"/>
        <v>24673.846153846152</v>
      </c>
      <c r="P102" s="34">
        <f t="shared" si="81"/>
        <v>13081.624615384613</v>
      </c>
      <c r="Q102" s="34">
        <f t="shared" si="71"/>
        <v>0</v>
      </c>
      <c r="R102" s="34">
        <f t="shared" si="72"/>
        <v>0</v>
      </c>
      <c r="S102" s="35">
        <f t="shared" si="73"/>
        <v>5.8319999999999999</v>
      </c>
      <c r="T102" s="35">
        <f t="shared" si="74"/>
        <v>6</v>
      </c>
      <c r="U102" s="17" t="s">
        <v>269</v>
      </c>
      <c r="V102" s="17">
        <f t="shared" si="75"/>
        <v>58320</v>
      </c>
      <c r="Y102" s="19">
        <f t="shared" si="76"/>
        <v>0</v>
      </c>
      <c r="AC102" s="20" t="s">
        <v>415</v>
      </c>
      <c r="AD102" s="21">
        <v>33133</v>
      </c>
      <c r="AE102" s="36">
        <f t="shared" si="58"/>
        <v>11</v>
      </c>
      <c r="AF102" s="35">
        <f>(G102*AE102)+(G102*T102)</f>
        <v>19066.153846153844</v>
      </c>
      <c r="AG102" s="35">
        <f>26*G102</f>
        <v>29159.999999999996</v>
      </c>
      <c r="AH102" s="35">
        <f>G102*52</f>
        <v>58319.999999999993</v>
      </c>
      <c r="AI102" s="35">
        <f>AF102*2</f>
        <v>38132.307692307688</v>
      </c>
      <c r="AJ102" s="35"/>
      <c r="AL102" s="15">
        <f t="shared" si="59"/>
        <v>58320</v>
      </c>
      <c r="AM102" s="15">
        <f t="shared" si="60"/>
        <v>1</v>
      </c>
    </row>
    <row r="103" spans="1:39" x14ac:dyDescent="0.25">
      <c r="A103" s="56"/>
      <c r="B103" s="15" t="s">
        <v>147</v>
      </c>
      <c r="D103" s="15" t="s">
        <v>35</v>
      </c>
      <c r="F103" s="16">
        <v>28080</v>
      </c>
      <c r="G103" s="16">
        <f t="shared" si="82"/>
        <v>540</v>
      </c>
      <c r="H103" s="34">
        <f t="shared" si="62"/>
        <v>1080</v>
      </c>
      <c r="I103" s="34">
        <f t="shared" si="77"/>
        <v>0</v>
      </c>
      <c r="J103" s="34"/>
      <c r="K103" s="34">
        <f t="shared" si="65"/>
        <v>5400</v>
      </c>
      <c r="L103" s="34">
        <f t="shared" si="66"/>
        <v>0</v>
      </c>
      <c r="M103" s="34">
        <f t="shared" si="78"/>
        <v>3032.64</v>
      </c>
      <c r="N103" s="34">
        <f t="shared" si="79"/>
        <v>0</v>
      </c>
      <c r="O103" s="34">
        <f t="shared" si="80"/>
        <v>3032.64</v>
      </c>
      <c r="P103" s="34">
        <f t="shared" si="81"/>
        <v>1080</v>
      </c>
      <c r="Q103" s="34">
        <f t="shared" si="71"/>
        <v>0</v>
      </c>
      <c r="R103" s="34">
        <f t="shared" si="72"/>
        <v>0</v>
      </c>
      <c r="S103" s="35">
        <f t="shared" si="73"/>
        <v>2.8079999999999998</v>
      </c>
      <c r="T103" s="35">
        <f t="shared" si="74"/>
        <v>3</v>
      </c>
      <c r="U103" s="17" t="s">
        <v>269</v>
      </c>
      <c r="V103" s="17">
        <f t="shared" si="75"/>
        <v>28080</v>
      </c>
      <c r="Y103" s="19">
        <f t="shared" si="76"/>
        <v>0</v>
      </c>
      <c r="AC103" s="20" t="s">
        <v>415</v>
      </c>
      <c r="AD103" s="21">
        <v>36347</v>
      </c>
      <c r="AE103" s="36">
        <f t="shared" si="58"/>
        <v>2</v>
      </c>
      <c r="AF103" s="35">
        <f>(G103*AE103)+(G103*T103)</f>
        <v>2700</v>
      </c>
      <c r="AG103" s="35">
        <f>26*G103</f>
        <v>14040</v>
      </c>
      <c r="AH103" s="35">
        <f>G103*52</f>
        <v>28080</v>
      </c>
      <c r="AI103" s="35">
        <f>AF103*2</f>
        <v>5400</v>
      </c>
      <c r="AJ103" s="35"/>
      <c r="AL103" s="15">
        <f t="shared" si="59"/>
        <v>28080</v>
      </c>
      <c r="AM103" s="15">
        <f t="shared" si="60"/>
        <v>1</v>
      </c>
    </row>
    <row r="104" spans="1:39" x14ac:dyDescent="0.25">
      <c r="A104" s="56"/>
      <c r="B104" s="15" t="s">
        <v>148</v>
      </c>
      <c r="D104" s="15" t="s">
        <v>149</v>
      </c>
      <c r="F104" s="16">
        <v>75819</v>
      </c>
      <c r="G104" s="16">
        <f t="shared" si="82"/>
        <v>1458.0576923076924</v>
      </c>
      <c r="H104" s="34">
        <f t="shared" si="62"/>
        <v>0</v>
      </c>
      <c r="I104" s="34">
        <f t="shared" si="77"/>
        <v>21870.865384615387</v>
      </c>
      <c r="J104" s="34"/>
      <c r="K104" s="34">
        <f t="shared" si="65"/>
        <v>0</v>
      </c>
      <c r="L104" s="34">
        <f t="shared" si="66"/>
        <v>56864.25</v>
      </c>
      <c r="M104" s="34">
        <f t="shared" si="78"/>
        <v>0</v>
      </c>
      <c r="N104" s="34">
        <f t="shared" si="79"/>
        <v>33164.542851923077</v>
      </c>
      <c r="O104" s="34">
        <f t="shared" si="80"/>
        <v>22109.695234615385</v>
      </c>
      <c r="P104" s="34">
        <f t="shared" si="81"/>
        <v>14580.576923076924</v>
      </c>
      <c r="Q104" s="34">
        <f t="shared" si="71"/>
        <v>33164.542851923077</v>
      </c>
      <c r="R104" s="34">
        <f t="shared" si="72"/>
        <v>21870.865384615387</v>
      </c>
      <c r="S104" s="35">
        <f t="shared" si="73"/>
        <v>7.5819000000000001</v>
      </c>
      <c r="T104" s="35">
        <f t="shared" si="74"/>
        <v>8</v>
      </c>
      <c r="U104" s="17" t="s">
        <v>269</v>
      </c>
      <c r="V104" s="17">
        <f t="shared" si="75"/>
        <v>75819</v>
      </c>
      <c r="W104" s="19">
        <v>10000</v>
      </c>
      <c r="Y104" s="19">
        <v>10000</v>
      </c>
      <c r="AC104" s="20" t="s">
        <v>416</v>
      </c>
      <c r="AD104" s="21">
        <v>35548</v>
      </c>
      <c r="AE104" s="36">
        <f t="shared" si="58"/>
        <v>5</v>
      </c>
      <c r="AL104" s="15">
        <f t="shared" si="59"/>
        <v>0</v>
      </c>
      <c r="AM104" s="15">
        <f t="shared" si="60"/>
        <v>0</v>
      </c>
    </row>
    <row r="105" spans="1:39" x14ac:dyDescent="0.25">
      <c r="A105" s="56"/>
      <c r="B105" s="15" t="s">
        <v>150</v>
      </c>
      <c r="D105" s="15" t="s">
        <v>151</v>
      </c>
      <c r="F105" s="16">
        <v>39917</v>
      </c>
      <c r="G105" s="16">
        <f t="shared" si="82"/>
        <v>767.63461538461536</v>
      </c>
      <c r="H105" s="34">
        <f t="shared" si="62"/>
        <v>5373.4423076923076</v>
      </c>
      <c r="I105" s="34">
        <f t="shared" si="77"/>
        <v>0</v>
      </c>
      <c r="J105" s="34"/>
      <c r="K105" s="34">
        <f t="shared" si="65"/>
        <v>16887.961538461539</v>
      </c>
      <c r="L105" s="34">
        <f t="shared" si="66"/>
        <v>0</v>
      </c>
      <c r="M105" s="34">
        <f t="shared" si="78"/>
        <v>6128.3341884615384</v>
      </c>
      <c r="N105" s="34">
        <f t="shared" si="79"/>
        <v>0</v>
      </c>
      <c r="O105" s="34">
        <f t="shared" si="80"/>
        <v>6128.3341884615384</v>
      </c>
      <c r="P105" s="34">
        <f t="shared" si="81"/>
        <v>5373.4423076923076</v>
      </c>
      <c r="Q105" s="34">
        <f t="shared" si="71"/>
        <v>0</v>
      </c>
      <c r="R105" s="34">
        <f t="shared" si="72"/>
        <v>0</v>
      </c>
      <c r="S105" s="35">
        <f t="shared" si="73"/>
        <v>3.9916999999999998</v>
      </c>
      <c r="T105" s="35">
        <f t="shared" si="74"/>
        <v>4</v>
      </c>
      <c r="U105" s="17" t="s">
        <v>269</v>
      </c>
      <c r="V105" s="17">
        <f t="shared" si="75"/>
        <v>39917</v>
      </c>
      <c r="Y105" s="19">
        <f t="shared" si="76"/>
        <v>0</v>
      </c>
      <c r="AC105" s="20" t="s">
        <v>415</v>
      </c>
      <c r="AD105" s="21">
        <v>34745</v>
      </c>
      <c r="AE105" s="36">
        <f t="shared" si="58"/>
        <v>7</v>
      </c>
      <c r="AF105" s="35">
        <f>(G105*AE105)+(G105*T105)</f>
        <v>8443.9807692307695</v>
      </c>
      <c r="AG105" s="35">
        <f>26*G105</f>
        <v>19958.5</v>
      </c>
      <c r="AH105" s="35">
        <f>G105*52</f>
        <v>39917</v>
      </c>
      <c r="AI105" s="35">
        <f>AF105*2</f>
        <v>16887.961538461539</v>
      </c>
      <c r="AJ105" s="35"/>
      <c r="AL105" s="15">
        <f t="shared" si="59"/>
        <v>39917</v>
      </c>
      <c r="AM105" s="15">
        <f t="shared" si="60"/>
        <v>1</v>
      </c>
    </row>
    <row r="106" spans="1:39" x14ac:dyDescent="0.25">
      <c r="H106" s="34"/>
      <c r="I106" s="34"/>
      <c r="J106" s="34"/>
      <c r="K106" s="34"/>
      <c r="L106" s="34"/>
      <c r="M106" s="34"/>
      <c r="N106" s="34"/>
      <c r="O106" s="34"/>
      <c r="P106" s="34"/>
      <c r="Q106" s="34"/>
      <c r="R106" s="34"/>
      <c r="AE106" s="36"/>
      <c r="AL106" s="15">
        <f t="shared" si="59"/>
        <v>0</v>
      </c>
      <c r="AM106" s="15">
        <f t="shared" si="60"/>
        <v>0</v>
      </c>
    </row>
    <row r="107" spans="1:39" x14ac:dyDescent="0.25">
      <c r="H107" s="34"/>
      <c r="I107" s="34"/>
      <c r="J107" s="34"/>
      <c r="K107" s="34"/>
      <c r="L107" s="34"/>
      <c r="M107" s="34"/>
      <c r="N107" s="34"/>
      <c r="O107" s="34"/>
      <c r="P107" s="34"/>
      <c r="Q107" s="34"/>
      <c r="R107" s="34"/>
      <c r="AE107" s="36"/>
      <c r="AL107" s="15">
        <f t="shared" si="59"/>
        <v>0</v>
      </c>
      <c r="AM107" s="15">
        <f t="shared" si="60"/>
        <v>0</v>
      </c>
    </row>
    <row r="108" spans="1:39" ht="13.5" customHeight="1" x14ac:dyDescent="0.3">
      <c r="B108" s="23" t="s">
        <v>418</v>
      </c>
      <c r="C108" s="23"/>
      <c r="D108" s="23"/>
      <c r="E108" s="23"/>
      <c r="F108" s="23"/>
      <c r="G108" s="23"/>
      <c r="H108" s="34"/>
      <c r="I108" s="34"/>
      <c r="J108" s="34"/>
      <c r="K108" s="34"/>
      <c r="L108" s="34"/>
      <c r="M108" s="34"/>
      <c r="N108" s="34"/>
      <c r="O108" s="34"/>
      <c r="P108" s="34"/>
      <c r="Q108" s="34"/>
      <c r="R108" s="34"/>
      <c r="S108" s="23"/>
      <c r="T108" s="23"/>
      <c r="U108" s="23"/>
      <c r="V108" s="23"/>
      <c r="W108" s="23"/>
      <c r="X108" s="23"/>
      <c r="Y108" s="23"/>
      <c r="Z108" s="23"/>
      <c r="AA108" s="23"/>
      <c r="AB108" s="23"/>
      <c r="AC108" s="23"/>
      <c r="AE108" s="36"/>
      <c r="AF108" s="23"/>
      <c r="AG108" s="23"/>
      <c r="AH108" s="23"/>
      <c r="AI108" s="23"/>
      <c r="AJ108" s="23"/>
      <c r="AK108" s="23"/>
      <c r="AL108" s="15">
        <f t="shared" si="59"/>
        <v>0</v>
      </c>
      <c r="AM108" s="15">
        <f t="shared" si="60"/>
        <v>0</v>
      </c>
    </row>
    <row r="109" spans="1:39" x14ac:dyDescent="0.25">
      <c r="H109" s="34"/>
      <c r="I109" s="34"/>
      <c r="J109" s="34"/>
      <c r="K109" s="34"/>
      <c r="L109" s="34"/>
      <c r="M109" s="34"/>
      <c r="N109" s="34"/>
      <c r="O109" s="34"/>
      <c r="P109" s="34"/>
      <c r="Q109" s="34"/>
      <c r="R109" s="34"/>
      <c r="AE109" s="36"/>
      <c r="AL109" s="15">
        <f t="shared" si="59"/>
        <v>0</v>
      </c>
      <c r="AM109" s="15">
        <f t="shared" si="60"/>
        <v>0</v>
      </c>
    </row>
    <row r="110" spans="1:39" ht="45" x14ac:dyDescent="0.25">
      <c r="A110" s="56" t="s">
        <v>82</v>
      </c>
      <c r="B110" s="6" t="s">
        <v>388</v>
      </c>
      <c r="H110" s="34">
        <f t="shared" si="62"/>
        <v>0</v>
      </c>
      <c r="I110" s="34">
        <f>IF(AC110="Y",(IF(F110&lt;$G$3,$F$3*G110*AE110,IF(F110&lt;$G$2,$F$2*G110*AE110,$F$1*G110*AE110))*$L$2),0)</f>
        <v>0</v>
      </c>
      <c r="J110" s="34"/>
      <c r="K110" s="34"/>
      <c r="L110" s="34"/>
      <c r="M110" s="34">
        <f>IF(AC110="N",IF((F110/10000*G110*$M$2)&gt;F110*$M$1,F110*$M$1,(F110/10000*G110*$M$2)),0)</f>
        <v>0</v>
      </c>
      <c r="N110" s="34">
        <f>IF(AC110="Y",(IF((F110/10000*G110*$M$2)&gt;F110*$M$1,F110*$M$1,(F110/10000*G110*$M$2)))*$L$2,0)</f>
        <v>0</v>
      </c>
      <c r="O110" s="34"/>
      <c r="P110" s="34"/>
      <c r="Q110" s="34"/>
      <c r="R110" s="34"/>
      <c r="AE110" s="36"/>
      <c r="AL110" s="15">
        <f t="shared" si="59"/>
        <v>0</v>
      </c>
      <c r="AM110" s="15">
        <f t="shared" si="60"/>
        <v>0</v>
      </c>
    </row>
    <row r="111" spans="1:39" x14ac:dyDescent="0.25">
      <c r="A111" s="20"/>
      <c r="B111" s="15" t="s">
        <v>152</v>
      </c>
      <c r="D111" s="15" t="s">
        <v>144</v>
      </c>
      <c r="F111" s="16">
        <v>100000</v>
      </c>
      <c r="G111" s="16">
        <f>F111/52</f>
        <v>1923.0769230769231</v>
      </c>
      <c r="H111" s="34">
        <f t="shared" si="62"/>
        <v>0</v>
      </c>
      <c r="I111" s="34">
        <f>IF(AC111="Y",(IF(F111&lt;$G$3,$F$3*G111*AE111,IF(F111&lt;$G$2,$F$2*G111*AE111,$F$1*G111*AE111))*$L$2),0)</f>
        <v>69230.769230769234</v>
      </c>
      <c r="J111" s="34"/>
      <c r="K111" s="34">
        <f>IF(AC111="N",(MIN((($F$3*G111*AE111+ROUNDUP((F111/10000),0)*G111)*2),F111)),0)</f>
        <v>0</v>
      </c>
      <c r="L111" s="34">
        <f>IF(AC111="Y",(MIN((($F$3*G111*AE111+ROUNDUP((F111/10000),0)*G111)*2),F111))*$L$2,0)</f>
        <v>92307.692307692312</v>
      </c>
      <c r="M111" s="34">
        <f>IF(AC111="N",IF((F111/10000*G111*$M$2)&gt;F111*$M$1,F111*$M$1,(F111/10000*G111*$M$2)),0)</f>
        <v>0</v>
      </c>
      <c r="N111" s="34">
        <f>IF(AC111="Y",(IF((F111/10000*G111*$M$2)&gt;F111*$M$1,F111*$M$1,(F111/10000*G111*$M$2)))*$L$2,0)</f>
        <v>57692.307692307688</v>
      </c>
      <c r="O111" s="34">
        <f>MAX(IF(F111&lt;$G$3,$F$3*G111*AE111,IF(F111&lt;$G$2,$F$2*G111*AE111,$F$1*G111*AE111)),IF((F111/10000*G111*$M$2)&gt;F111*$M$1,F111*$M$1,(F111/10000*G111*$M$2)))</f>
        <v>46153.846153846156</v>
      </c>
      <c r="P111" s="34">
        <f>MIN(IF(F111&lt;$G$3,$F$3*G111*AE111,IF(F111&lt;$G$2,$F$2*G111*AE111,$F$1*G111*AE111)),IF((F111/10000*G111*$M$2)&gt;F111*$M$1,F111*$M$1,(F111/10000*G111*$M$2)))</f>
        <v>38461.538461538461</v>
      </c>
      <c r="Q111" s="34">
        <f>MAX(I111,N111)</f>
        <v>69230.769230769234</v>
      </c>
      <c r="R111" s="34">
        <f>MIN(I111,N111)</f>
        <v>57692.307692307688</v>
      </c>
      <c r="S111" s="35">
        <f>F111/10000</f>
        <v>10</v>
      </c>
      <c r="T111" s="35">
        <f>ROUNDUP(S111,0)</f>
        <v>10</v>
      </c>
      <c r="U111" s="17" t="s">
        <v>269</v>
      </c>
      <c r="V111" s="17">
        <f>F111</f>
        <v>100000</v>
      </c>
      <c r="W111" s="19">
        <v>20000</v>
      </c>
      <c r="Y111" s="19">
        <v>20000</v>
      </c>
      <c r="AC111" s="20" t="s">
        <v>416</v>
      </c>
      <c r="AD111" s="21">
        <v>35004</v>
      </c>
      <c r="AE111" s="36">
        <f t="shared" si="58"/>
        <v>6</v>
      </c>
      <c r="AL111" s="15">
        <f t="shared" si="59"/>
        <v>0</v>
      </c>
      <c r="AM111" s="15">
        <f t="shared" si="60"/>
        <v>0</v>
      </c>
    </row>
    <row r="112" spans="1:39" x14ac:dyDescent="0.25">
      <c r="A112" s="20"/>
      <c r="B112" s="15" t="s">
        <v>153</v>
      </c>
      <c r="D112" s="15" t="s">
        <v>142</v>
      </c>
      <c r="F112" s="16">
        <v>42000</v>
      </c>
      <c r="G112" s="16">
        <f>F112/52</f>
        <v>807.69230769230774</v>
      </c>
      <c r="H112" s="34">
        <f t="shared" si="62"/>
        <v>0</v>
      </c>
      <c r="I112" s="34">
        <f>IF(AC112="Y",(IF(F112&lt;$G$3,$F$3*G112*AE112,IF(F112&lt;$G$2,$F$2*G112*AE112,$F$1*G112*AE112))*$L$2),0)</f>
        <v>3634.6153846153848</v>
      </c>
      <c r="J112" s="34"/>
      <c r="K112" s="34">
        <f>IF(AC112="N",(MIN((($F$3*G112*AE112+ROUNDUP((F112/10000),0)*G112)*2),F112)),0)</f>
        <v>0</v>
      </c>
      <c r="L112" s="34">
        <f>IF(AC112="Y",(MIN((($F$3*G112*AE112+ROUNDUP((F112/10000),0)*G112)*2),F112))*$L$2,0)</f>
        <v>19384.615384615387</v>
      </c>
      <c r="M112" s="34">
        <f>IF(AC112="N",IF((F112/10000*G112*$M$2)&gt;F112*$M$1,F112*$M$1,(F112/10000*G112*$M$2)),0)</f>
        <v>0</v>
      </c>
      <c r="N112" s="34">
        <f>IF(AC112="Y",(IF((F112/10000*G112*$M$2)&gt;F112*$M$1,F112*$M$1,(F112/10000*G112*$M$2)))*$L$2,0)</f>
        <v>10176.923076923078</v>
      </c>
      <c r="O112" s="34">
        <f>MAX(IF(F112&lt;$G$3,$F$3*G112*AE112,IF(F112&lt;$G$2,$F$2*G112*AE112,$F$1*G112*AE112)),IF((F112/10000*G112*$M$2)&gt;F112*$M$1,F112*$M$1,(F112/10000*G112*$M$2)))</f>
        <v>6784.6153846153857</v>
      </c>
      <c r="P112" s="34">
        <f>MIN(IF(F112&lt;$G$3,$F$3*G112*AE112,IF(F112&lt;$G$2,$F$2*G112*AE112,$F$1*G112*AE112)),IF((F112/10000*G112*$M$2)&gt;F112*$M$1,F112*$M$1,(F112/10000*G112*$M$2)))</f>
        <v>2423.0769230769233</v>
      </c>
      <c r="Q112" s="34">
        <f>MAX(I112,N112)</f>
        <v>10176.923076923078</v>
      </c>
      <c r="R112" s="34">
        <f>MIN(I112,N112)</f>
        <v>3634.6153846153848</v>
      </c>
      <c r="S112" s="35">
        <f>F112/10000</f>
        <v>4.2</v>
      </c>
      <c r="T112" s="35">
        <f>ROUNDUP(S112,0)</f>
        <v>5</v>
      </c>
      <c r="U112" s="17" t="s">
        <v>269</v>
      </c>
      <c r="V112" s="17">
        <f>F112</f>
        <v>42000</v>
      </c>
      <c r="W112" s="19">
        <v>4000</v>
      </c>
      <c r="Y112" s="19">
        <v>4000</v>
      </c>
      <c r="AC112" s="20" t="s">
        <v>416</v>
      </c>
      <c r="AD112" s="21">
        <v>36008</v>
      </c>
      <c r="AE112" s="36">
        <f t="shared" si="58"/>
        <v>3</v>
      </c>
      <c r="AL112" s="15">
        <f t="shared" si="59"/>
        <v>0</v>
      </c>
      <c r="AM112" s="15">
        <f t="shared" si="60"/>
        <v>0</v>
      </c>
    </row>
    <row r="113" spans="1:39" x14ac:dyDescent="0.25">
      <c r="A113" s="20"/>
      <c r="H113" s="34"/>
      <c r="I113" s="34"/>
      <c r="J113" s="34"/>
      <c r="K113" s="34"/>
      <c r="L113" s="34"/>
      <c r="M113" s="34"/>
      <c r="N113" s="34"/>
      <c r="O113" s="34"/>
      <c r="P113" s="34"/>
      <c r="Q113" s="34"/>
      <c r="R113" s="34"/>
      <c r="AE113" s="36"/>
      <c r="AL113" s="15">
        <f t="shared" si="59"/>
        <v>0</v>
      </c>
      <c r="AM113" s="15">
        <f t="shared" si="60"/>
        <v>0</v>
      </c>
    </row>
    <row r="114" spans="1:39" x14ac:dyDescent="0.25">
      <c r="A114" s="20"/>
      <c r="B114" s="6" t="s">
        <v>154</v>
      </c>
      <c r="H114" s="34"/>
      <c r="I114" s="34"/>
      <c r="J114" s="34"/>
      <c r="K114" s="34"/>
      <c r="L114" s="34"/>
      <c r="M114" s="34"/>
      <c r="N114" s="34"/>
      <c r="O114" s="34"/>
      <c r="P114" s="34"/>
      <c r="Q114" s="34"/>
      <c r="R114" s="34"/>
      <c r="AE114" s="36"/>
      <c r="AL114" s="15">
        <f t="shared" si="59"/>
        <v>0</v>
      </c>
      <c r="AM114" s="15">
        <f t="shared" si="60"/>
        <v>0</v>
      </c>
    </row>
    <row r="115" spans="1:39" s="49" customFormat="1" x14ac:dyDescent="0.25">
      <c r="A115" s="20"/>
      <c r="B115" s="49" t="s">
        <v>155</v>
      </c>
      <c r="D115" s="49" t="s">
        <v>156</v>
      </c>
      <c r="F115" s="50">
        <v>200000</v>
      </c>
      <c r="G115" s="50">
        <f>F115/52</f>
        <v>3846.1538461538462</v>
      </c>
      <c r="H115" s="34">
        <f t="shared" si="62"/>
        <v>0</v>
      </c>
      <c r="I115" s="34">
        <f>IF(AC115="Y",(IF(F115&lt;$G$3,$F$3*G115*AE115,IF(F115&lt;$G$2,$F$2*G115*AE115,$F$1*G115*AE115))*$L$2),0)</f>
        <v>161538.46153846153</v>
      </c>
      <c r="J115" s="34"/>
      <c r="K115" s="34">
        <f>IF(AC115="N",(MIN((($F$3*G115*AE115+ROUNDUP((F115/10000),0)*G115)*2),F115)),0)</f>
        <v>0</v>
      </c>
      <c r="L115" s="34">
        <f>IF(AC115="Y",(MIN((($F$3*G115*AE115+ROUNDUP((F115/10000),0)*G115)*2),F115))*$L$2,0)</f>
        <v>300000</v>
      </c>
      <c r="M115" s="34">
        <f>IF(AC115="N",IF((F115/10000*G115*$M$2)&gt;F115*$M$1,F115*$M$1,(F115/10000*G115*$M$2)),0)</f>
        <v>0</v>
      </c>
      <c r="N115" s="34">
        <f>IF(AC115="Y",(IF((F115/10000*G115*$M$2)&gt;F115*$M$1,F115*$M$1,(F115/10000*G115*$M$2)))*$L$2,0)</f>
        <v>225000</v>
      </c>
      <c r="O115" s="34">
        <f>MAX(IF(F115&lt;$G$3,$F$3*G115*AE115,IF(F115&lt;$G$2,$F$2*G115*AE115,$F$1*G115*AE115)),IF((F115/10000*G115*$M$2)&gt;F115*$M$1,F115*$M$1,(F115/10000*G115*$M$2)))</f>
        <v>150000</v>
      </c>
      <c r="P115" s="34">
        <f>MIN(IF(F115&lt;$G$3,$F$3*G115*AE115,IF(F115&lt;$G$2,$F$2*G115*AE115,$F$1*G115*AE115)),IF((F115/10000*G115*$M$2)&gt;F115*$M$1,F115*$M$1,(F115/10000*G115*$M$2)))</f>
        <v>107692.30769230769</v>
      </c>
      <c r="Q115" s="34">
        <f>MAX(I115,N115)</f>
        <v>225000</v>
      </c>
      <c r="R115" s="34">
        <f>MIN(I115,N115)</f>
        <v>161538.46153846153</v>
      </c>
      <c r="S115" s="51">
        <f>F115/10000</f>
        <v>20</v>
      </c>
      <c r="T115" s="51">
        <f>ROUNDUP(S115,0)</f>
        <v>20</v>
      </c>
      <c r="U115" s="52" t="s">
        <v>269</v>
      </c>
      <c r="V115" s="52">
        <f>F115</f>
        <v>200000</v>
      </c>
      <c r="W115" s="53">
        <v>1144365</v>
      </c>
      <c r="X115" s="53"/>
      <c r="Y115" s="53">
        <f>(W115+X115)</f>
        <v>1144365</v>
      </c>
      <c r="Z115" s="54"/>
      <c r="AA115" s="54"/>
      <c r="AB115" s="54"/>
      <c r="AC115" s="54" t="s">
        <v>416</v>
      </c>
      <c r="AD115" s="21">
        <v>34807</v>
      </c>
      <c r="AE115" s="36">
        <f t="shared" si="58"/>
        <v>7</v>
      </c>
      <c r="AF115" s="54"/>
      <c r="AG115" s="54"/>
      <c r="AH115" s="54"/>
      <c r="AI115" s="54"/>
      <c r="AJ115" s="54"/>
      <c r="AL115" s="15">
        <f t="shared" si="59"/>
        <v>0</v>
      </c>
      <c r="AM115" s="15">
        <f t="shared" si="60"/>
        <v>0</v>
      </c>
    </row>
    <row r="116" spans="1:39" x14ac:dyDescent="0.25">
      <c r="A116" s="20"/>
      <c r="B116" s="15" t="s">
        <v>157</v>
      </c>
      <c r="D116" s="15" t="s">
        <v>158</v>
      </c>
      <c r="F116" s="16">
        <v>62000</v>
      </c>
      <c r="G116" s="16">
        <f>F116/52</f>
        <v>1192.3076923076924</v>
      </c>
      <c r="H116" s="34">
        <f t="shared" si="62"/>
        <v>0</v>
      </c>
      <c r="I116" s="34">
        <f>IF(AC116="Y",(IF(F116&lt;$G$3,$F$3*G116*AE116,IF(F116&lt;$G$2,$F$2*G116*AE116,$F$1*G116*AE116))*$L$2),0)</f>
        <v>10730.76923076923</v>
      </c>
      <c r="J116" s="34"/>
      <c r="K116" s="34">
        <f>IF(AC116="N",(MIN((($F$3*G116*AE116+ROUNDUP((F116/10000),0)*G116)*2),F116)),0)</f>
        <v>0</v>
      </c>
      <c r="L116" s="34">
        <f>IF(AC116="Y",(MIN((($F$3*G116*AE116+ROUNDUP((F116/10000),0)*G116)*2),F116))*$L$2,0)</f>
        <v>35769.23076923078</v>
      </c>
      <c r="M116" s="34">
        <f>IF(AC116="N",IF((F116/10000*G116*$M$2)&gt;F116*$M$1,F116*$M$1,(F116/10000*G116*$M$2)),0)</f>
        <v>0</v>
      </c>
      <c r="N116" s="34">
        <f>IF(AC116="Y",(IF((F116/10000*G116*$M$2)&gt;F116*$M$1,F116*$M$1,(F116/10000*G116*$M$2)))*$L$2,0)</f>
        <v>22176.923076923078</v>
      </c>
      <c r="O116" s="34">
        <f>MAX(IF(F116&lt;$G$3,$F$3*G116*AE116,IF(F116&lt;$G$2,$F$2*G116*AE116,$F$1*G116*AE116)),IF((F116/10000*G116*$M$2)&gt;F116*$M$1,F116*$M$1,(F116/10000*G116*$M$2)))</f>
        <v>14784.615384615387</v>
      </c>
      <c r="P116" s="34">
        <f>MIN(IF(F116&lt;$G$3,$F$3*G116*AE116,IF(F116&lt;$G$2,$F$2*G116*AE116,$F$1*G116*AE116)),IF((F116/10000*G116*$M$2)&gt;F116*$M$1,F116*$M$1,(F116/10000*G116*$M$2)))</f>
        <v>7153.8461538461543</v>
      </c>
      <c r="Q116" s="34">
        <f>MAX(I116,N116)</f>
        <v>22176.923076923078</v>
      </c>
      <c r="R116" s="34">
        <f>MIN(I116,N116)</f>
        <v>10730.76923076923</v>
      </c>
      <c r="S116" s="35">
        <f>F116/10000</f>
        <v>6.2</v>
      </c>
      <c r="T116" s="35">
        <f>ROUNDUP(S116,0)</f>
        <v>7</v>
      </c>
      <c r="U116" s="17" t="s">
        <v>269</v>
      </c>
      <c r="V116" s="17">
        <f>F116</f>
        <v>62000</v>
      </c>
      <c r="Y116" s="19">
        <v>20000</v>
      </c>
      <c r="AC116" s="20" t="s">
        <v>416</v>
      </c>
      <c r="AD116" s="21">
        <v>36136</v>
      </c>
      <c r="AE116" s="36">
        <f t="shared" si="58"/>
        <v>3</v>
      </c>
      <c r="AL116" s="15">
        <f t="shared" si="59"/>
        <v>0</v>
      </c>
      <c r="AM116" s="15">
        <f t="shared" si="60"/>
        <v>0</v>
      </c>
    </row>
    <row r="117" spans="1:39" x14ac:dyDescent="0.25">
      <c r="H117" s="34"/>
      <c r="I117" s="34"/>
      <c r="J117" s="34"/>
      <c r="K117" s="34"/>
      <c r="L117" s="34"/>
      <c r="M117" s="34"/>
      <c r="N117" s="34"/>
      <c r="O117" s="34"/>
      <c r="P117" s="34"/>
      <c r="Q117" s="34"/>
      <c r="R117" s="34"/>
      <c r="AE117" s="36"/>
      <c r="AL117" s="15">
        <f t="shared" si="59"/>
        <v>0</v>
      </c>
      <c r="AM117" s="15">
        <f t="shared" si="60"/>
        <v>0</v>
      </c>
    </row>
    <row r="118" spans="1:39" x14ac:dyDescent="0.25">
      <c r="H118" s="34"/>
      <c r="I118" s="34"/>
      <c r="J118" s="34"/>
      <c r="K118" s="34"/>
      <c r="L118" s="34"/>
      <c r="M118" s="34"/>
      <c r="N118" s="34"/>
      <c r="O118" s="34"/>
      <c r="P118" s="34"/>
      <c r="Q118" s="34"/>
      <c r="R118" s="34"/>
      <c r="AE118" s="36"/>
      <c r="AL118" s="15">
        <f t="shared" si="59"/>
        <v>0</v>
      </c>
      <c r="AM118" s="15">
        <f t="shared" si="60"/>
        <v>0</v>
      </c>
    </row>
    <row r="119" spans="1:39" ht="15.6" x14ac:dyDescent="0.3">
      <c r="B119" s="23" t="s">
        <v>419</v>
      </c>
      <c r="C119" s="23"/>
      <c r="D119" s="23"/>
      <c r="E119" s="23"/>
      <c r="F119" s="23"/>
      <c r="G119" s="23"/>
      <c r="H119" s="34"/>
      <c r="I119" s="34"/>
      <c r="J119" s="34"/>
      <c r="K119" s="34"/>
      <c r="L119" s="34"/>
      <c r="M119" s="34"/>
      <c r="N119" s="34"/>
      <c r="O119" s="34"/>
      <c r="P119" s="34"/>
      <c r="Q119" s="34"/>
      <c r="R119" s="34"/>
      <c r="S119" s="23"/>
      <c r="T119" s="23"/>
      <c r="U119" s="23"/>
      <c r="V119" s="23"/>
      <c r="W119" s="23"/>
      <c r="X119" s="23"/>
      <c r="Y119" s="23"/>
      <c r="Z119" s="23"/>
      <c r="AA119" s="23"/>
      <c r="AB119" s="23"/>
      <c r="AC119" s="23"/>
      <c r="AE119" s="36"/>
      <c r="AF119" s="23"/>
      <c r="AG119" s="23"/>
      <c r="AH119" s="23"/>
      <c r="AI119" s="23"/>
      <c r="AJ119" s="23"/>
      <c r="AK119" s="23"/>
      <c r="AL119" s="15">
        <f t="shared" si="59"/>
        <v>0</v>
      </c>
      <c r="AM119" s="15">
        <f t="shared" si="60"/>
        <v>0</v>
      </c>
    </row>
    <row r="120" spans="1:39" x14ac:dyDescent="0.25">
      <c r="H120" s="34"/>
      <c r="I120" s="34"/>
      <c r="J120" s="34"/>
      <c r="K120" s="34"/>
      <c r="L120" s="34"/>
      <c r="M120" s="34"/>
      <c r="N120" s="34"/>
      <c r="O120" s="34"/>
      <c r="P120" s="34"/>
      <c r="Q120" s="34"/>
      <c r="R120" s="34"/>
      <c r="AE120" s="36"/>
      <c r="AL120" s="15">
        <f t="shared" si="59"/>
        <v>0</v>
      </c>
      <c r="AM120" s="15">
        <f t="shared" si="60"/>
        <v>0</v>
      </c>
    </row>
    <row r="121" spans="1:39" ht="25.8" x14ac:dyDescent="0.25">
      <c r="A121" s="56" t="s">
        <v>420</v>
      </c>
      <c r="B121" s="15" t="s">
        <v>159</v>
      </c>
      <c r="F121" s="16">
        <v>44619</v>
      </c>
      <c r="G121" s="16">
        <f>F121/52</f>
        <v>858.05769230769226</v>
      </c>
      <c r="H121" s="34">
        <f t="shared" si="62"/>
        <v>0</v>
      </c>
      <c r="I121" s="34">
        <f>IF(AC121="Y",(IF(F121&lt;$G$3,$F$3*G121*AE121,IF(F121&lt;$G$2,$F$2*G121*AE121,$F$1*G121*AE121))*$L$2),0)</f>
        <v>2574.1730769230767</v>
      </c>
      <c r="J121" s="34"/>
      <c r="K121" s="34">
        <f>IF(AC121="N",(MIN((($F$3*G121*AE121+ROUNDUP((F121/10000),0)*G121)*2),F121)),0)</f>
        <v>0</v>
      </c>
      <c r="L121" s="34">
        <f>IF(AC121="Y",(MIN((($F$3*G121*AE121+ROUNDUP((F121/10000),0)*G121)*2),F121))*$L$2,0)</f>
        <v>18019.211538461539</v>
      </c>
      <c r="M121" s="34">
        <f>IF(AC121="N",IF((F121/10000*G121*$M$2)&gt;F121*$M$1,F121*$M$1,(F121/10000*G121*$M$2)),0)</f>
        <v>0</v>
      </c>
      <c r="N121" s="34">
        <f>IF(AC121="Y",(IF((F121/10000*G121*$M$2)&gt;F121*$M$1,F121*$M$1,(F121/10000*G121*$M$2)))*$L$2,0)</f>
        <v>11485.702851923077</v>
      </c>
      <c r="O121" s="34">
        <f>MAX(IF(F121&lt;$G$3,$F$3*G121*AE121,IF(F121&lt;$G$2,$F$2*G121*AE121,$F$1*G121*AE121)),IF((F121/10000*G121*$M$2)&gt;F121*$M$1,F121*$M$1,(F121/10000*G121*$M$2)))</f>
        <v>7657.1352346153844</v>
      </c>
      <c r="P121" s="34">
        <f>MIN(IF(F121&lt;$G$3,$F$3*G121*AE121,IF(F121&lt;$G$2,$F$2*G121*AE121,$F$1*G121*AE121)),IF((F121/10000*G121*$M$2)&gt;F121*$M$1,F121*$M$1,(F121/10000*G121*$M$2)))</f>
        <v>1716.1153846153845</v>
      </c>
      <c r="Q121" s="34">
        <f>MAX(I121,N121)</f>
        <v>11485.702851923077</v>
      </c>
      <c r="R121" s="34">
        <f>MIN(I121,N121)</f>
        <v>2574.1730769230767</v>
      </c>
      <c r="S121" s="35">
        <f>F121/10000</f>
        <v>4.4619</v>
      </c>
      <c r="T121" s="35">
        <f>ROUNDUP(S121,0)</f>
        <v>5</v>
      </c>
      <c r="U121" s="17" t="s">
        <v>269</v>
      </c>
      <c r="V121" s="17">
        <f>F121</f>
        <v>44619</v>
      </c>
      <c r="Y121" s="19">
        <f>(W121+X121)</f>
        <v>0</v>
      </c>
      <c r="AC121" s="20" t="s">
        <v>416</v>
      </c>
      <c r="AD121" s="21">
        <v>36381</v>
      </c>
      <c r="AE121" s="36">
        <f t="shared" si="58"/>
        <v>2</v>
      </c>
      <c r="AL121" s="15">
        <f t="shared" si="59"/>
        <v>0</v>
      </c>
      <c r="AM121" s="15">
        <f t="shared" si="60"/>
        <v>0</v>
      </c>
    </row>
    <row r="122" spans="1:39" x14ac:dyDescent="0.25">
      <c r="A122" s="56"/>
      <c r="B122" s="15" t="s">
        <v>160</v>
      </c>
      <c r="F122" s="16">
        <v>106500</v>
      </c>
      <c r="G122" s="16">
        <f>F122/52</f>
        <v>2048.0769230769229</v>
      </c>
      <c r="H122" s="34">
        <f t="shared" si="62"/>
        <v>0</v>
      </c>
      <c r="I122" s="34">
        <f>IF(AC122="Y",(IF(F122&lt;$G$3,$F$3*G122*AE122,IF(F122&lt;$G$2,$F$2*G122*AE122,$F$1*G122*AE122))*$L$2),0)</f>
        <v>36865.38461538461</v>
      </c>
      <c r="J122" s="34"/>
      <c r="K122" s="34">
        <f>IF(AC122="N",(MIN((($F$3*G122*AE122+ROUNDUP((F122/10000),0)*G122)*2),F122)),0)</f>
        <v>0</v>
      </c>
      <c r="L122" s="34">
        <f>IF(AC122="Y",(MIN((($F$3*G122*AE122+ROUNDUP((F122/10000),0)*G122)*2),F122))*$L$2,0)</f>
        <v>86019.230769230766</v>
      </c>
      <c r="M122" s="34">
        <f>IF(AC122="N",IF((F122/10000*G122*$M$2)&gt;F122*$M$1,F122*$M$1,(F122/10000*G122*$M$2)),0)</f>
        <v>0</v>
      </c>
      <c r="N122" s="34">
        <f>IF(AC122="Y",(IF((F122/10000*G122*$M$2)&gt;F122*$M$1,F122*$M$1,(F122/10000*G122*$M$2)))*$L$2,0)</f>
        <v>65436.057692307688</v>
      </c>
      <c r="O122" s="34">
        <f>MAX(IF(F122&lt;$G$3,$F$3*G122*AE122,IF(F122&lt;$G$2,$F$2*G122*AE122,$F$1*G122*AE122)),IF((F122/10000*G122*$M$2)&gt;F122*$M$1,F122*$M$1,(F122/10000*G122*$M$2)))</f>
        <v>43624.038461538461</v>
      </c>
      <c r="P122" s="34">
        <f>MIN(IF(F122&lt;$G$3,$F$3*G122*AE122,IF(F122&lt;$G$2,$F$2*G122*AE122,$F$1*G122*AE122)),IF((F122/10000*G122*$M$2)&gt;F122*$M$1,F122*$M$1,(F122/10000*G122*$M$2)))</f>
        <v>24576.923076923074</v>
      </c>
      <c r="Q122" s="34">
        <f>MAX(I122,N122)</f>
        <v>65436.057692307688</v>
      </c>
      <c r="R122" s="34">
        <f>MIN(I122,N122)</f>
        <v>36865.38461538461</v>
      </c>
      <c r="S122" s="35">
        <f>F122/10000</f>
        <v>10.65</v>
      </c>
      <c r="T122" s="35">
        <f>ROUNDUP(S122,0)</f>
        <v>11</v>
      </c>
      <c r="U122" s="17" t="s">
        <v>269</v>
      </c>
      <c r="V122" s="17">
        <f>F122</f>
        <v>106500</v>
      </c>
      <c r="W122" s="19">
        <v>50000</v>
      </c>
      <c r="Y122" s="19">
        <f>(W122+X122)</f>
        <v>50000</v>
      </c>
      <c r="AB122" s="20">
        <v>47350</v>
      </c>
      <c r="AC122" s="20" t="s">
        <v>416</v>
      </c>
      <c r="AD122" s="21">
        <v>36175</v>
      </c>
      <c r="AE122" s="36">
        <f t="shared" si="58"/>
        <v>3</v>
      </c>
      <c r="AL122" s="15">
        <f t="shared" si="59"/>
        <v>0</v>
      </c>
      <c r="AM122" s="15">
        <f t="shared" si="60"/>
        <v>0</v>
      </c>
    </row>
    <row r="123" spans="1:39" x14ac:dyDescent="0.25">
      <c r="A123" s="56"/>
      <c r="B123" s="15" t="s">
        <v>161</v>
      </c>
      <c r="F123" s="16">
        <v>213000</v>
      </c>
      <c r="G123" s="16">
        <f>F123/52</f>
        <v>4096.1538461538457</v>
      </c>
      <c r="H123" s="34">
        <f t="shared" si="62"/>
        <v>0</v>
      </c>
      <c r="I123" s="34">
        <f>IF(AC123="Y",(IF(F123&lt;$G$3,$F$3*G123*AE123,IF(F123&lt;$G$2,$F$2*G123*AE123,$F$1*G123*AE123))*$L$2),0)</f>
        <v>73730.76923076922</v>
      </c>
      <c r="J123" s="34"/>
      <c r="K123" s="34">
        <f>IF(AC123="N",(MIN((($F$3*G123*AE123+ROUNDUP((F123/10000),0)*G123)*2),F123)),0)</f>
        <v>0</v>
      </c>
      <c r="L123" s="34">
        <f>IF(AC123="Y",(MIN((($F$3*G123*AE123+ROUNDUP((F123/10000),0)*G123)*2),F123))*$L$2,0)</f>
        <v>307211.53846153844</v>
      </c>
      <c r="M123" s="34">
        <f>IF(AC123="N",IF((F123/10000*G123*$M$2)&gt;F123*$M$1,F123*$M$1,(F123/10000*G123*$M$2)),0)</f>
        <v>0</v>
      </c>
      <c r="N123" s="34">
        <f>IF(AC123="Y",(IF((F123/10000*G123*$M$2)&gt;F123*$M$1,F123*$M$1,(F123/10000*G123*$M$2)))*$L$2,0)</f>
        <v>239625</v>
      </c>
      <c r="O123" s="34">
        <f>MAX(IF(F123&lt;$G$3,$F$3*G123*AE123,IF(F123&lt;$G$2,$F$2*G123*AE123,$F$1*G123*AE123)),IF((F123/10000*G123*$M$2)&gt;F123*$M$1,F123*$M$1,(F123/10000*G123*$M$2)))</f>
        <v>159750</v>
      </c>
      <c r="P123" s="34">
        <f>MIN(IF(F123&lt;$G$3,$F$3*G123*AE123,IF(F123&lt;$G$2,$F$2*G123*AE123,$F$1*G123*AE123)),IF((F123/10000*G123*$M$2)&gt;F123*$M$1,F123*$M$1,(F123/10000*G123*$M$2)))</f>
        <v>49153.846153846149</v>
      </c>
      <c r="Q123" s="34">
        <f>MAX(I123,N123)</f>
        <v>239625</v>
      </c>
      <c r="R123" s="34">
        <f>MIN(I123,N123)</f>
        <v>73730.76923076922</v>
      </c>
      <c r="S123" s="35">
        <f>F123/10000</f>
        <v>21.3</v>
      </c>
      <c r="T123" s="35">
        <f>ROUNDUP(S123,0)</f>
        <v>22</v>
      </c>
      <c r="U123" s="17" t="s">
        <v>269</v>
      </c>
      <c r="V123" s="17">
        <f>F123</f>
        <v>213000</v>
      </c>
      <c r="W123" s="19">
        <v>70000</v>
      </c>
      <c r="X123" s="19">
        <v>35050</v>
      </c>
      <c r="Y123" s="19">
        <f>(W123+X123)</f>
        <v>105050</v>
      </c>
      <c r="AA123" s="20">
        <v>35050</v>
      </c>
      <c r="AB123" s="20">
        <v>160990</v>
      </c>
      <c r="AC123" s="20" t="s">
        <v>416</v>
      </c>
      <c r="AD123" s="21">
        <v>36326</v>
      </c>
      <c r="AE123" s="36">
        <f t="shared" si="58"/>
        <v>3</v>
      </c>
      <c r="AL123" s="15">
        <f t="shared" si="59"/>
        <v>0</v>
      </c>
      <c r="AM123" s="15">
        <f t="shared" si="60"/>
        <v>0</v>
      </c>
    </row>
    <row r="124" spans="1:39" x14ac:dyDescent="0.25">
      <c r="D124" s="1"/>
      <c r="H124" s="34"/>
      <c r="I124" s="34"/>
      <c r="J124" s="34"/>
      <c r="K124" s="34"/>
      <c r="L124" s="34"/>
      <c r="M124" s="34"/>
      <c r="N124" s="34"/>
      <c r="O124" s="34"/>
      <c r="P124" s="34"/>
      <c r="Q124" s="34"/>
      <c r="R124" s="34"/>
      <c r="AE124" s="36"/>
      <c r="AL124" s="15">
        <f t="shared" si="59"/>
        <v>0</v>
      </c>
      <c r="AM124" s="15">
        <f t="shared" si="60"/>
        <v>0</v>
      </c>
    </row>
    <row r="125" spans="1:39" x14ac:dyDescent="0.25">
      <c r="H125" s="34"/>
      <c r="I125" s="34"/>
      <c r="J125" s="34"/>
      <c r="K125" s="34"/>
      <c r="L125" s="34"/>
      <c r="M125" s="34"/>
      <c r="N125" s="34"/>
      <c r="O125" s="34"/>
      <c r="P125" s="34"/>
      <c r="Q125" s="34"/>
      <c r="R125" s="34"/>
      <c r="AE125" s="36"/>
      <c r="AL125" s="15">
        <f t="shared" si="59"/>
        <v>0</v>
      </c>
      <c r="AM125" s="15">
        <f t="shared" si="60"/>
        <v>0</v>
      </c>
    </row>
    <row r="126" spans="1:39" ht="37.200000000000003" x14ac:dyDescent="0.25">
      <c r="A126" s="56" t="s">
        <v>170</v>
      </c>
      <c r="B126" s="15" t="s">
        <v>162</v>
      </c>
      <c r="F126" s="16">
        <v>79981</v>
      </c>
      <c r="G126" s="16">
        <f t="shared" ref="G126:G133" si="83">F126/52</f>
        <v>1538.0961538461538</v>
      </c>
      <c r="H126" s="34">
        <f t="shared" si="62"/>
        <v>0</v>
      </c>
      <c r="I126" s="34">
        <f t="shared" ref="I126:I133" si="84">IF(AC126="Y",(IF(F126&lt;$G$3,$F$3*G126*AE126,IF(F126&lt;$G$2,$F$2*G126*AE126,$F$1*G126*AE126))*$L$2),0)</f>
        <v>18457.153846153844</v>
      </c>
      <c r="J126" s="34"/>
      <c r="K126" s="34">
        <f t="shared" ref="K126:K133" si="85">IF(AC126="N",(MIN((($F$3*G126*AE126+ROUNDUP((F126/10000),0)*G126)*2),F126)),0)</f>
        <v>0</v>
      </c>
      <c r="L126" s="34">
        <f t="shared" ref="L126:L133" si="86">IF(AC126="Y",(MIN((($F$3*G126*AE126+ROUNDUP((F126/10000),0)*G126)*2),F126))*$L$2,0)</f>
        <v>55371.461538461532</v>
      </c>
      <c r="M126" s="34">
        <f t="shared" ref="M126:M133" si="87">IF(AC126="N",IF((F126/10000*G126*$M$2)&gt;F126*$M$1,F126*$M$1,(F126/10000*G126*$M$2)),0)</f>
        <v>0</v>
      </c>
      <c r="N126" s="34">
        <f t="shared" ref="N126:N133" si="88">IF(AC126="Y",(IF((F126/10000*G126*$M$2)&gt;F126*$M$1,F126*$M$1,(F126/10000*G126*$M$2)))*$L$2,0)</f>
        <v>36905.540544230767</v>
      </c>
      <c r="O126" s="34">
        <f t="shared" ref="O126:O133" si="89">MAX(IF(F126&lt;$G$3,$F$3*G126*AE126,IF(F126&lt;$G$2,$F$2*G126*AE126,$F$1*G126*AE126)),IF((F126/10000*G126*$M$2)&gt;F126*$M$1,F126*$M$1,(F126/10000*G126*$M$2)))</f>
        <v>24603.693696153845</v>
      </c>
      <c r="P126" s="34">
        <f t="shared" ref="P126:P133" si="90">MIN(IF(F126&lt;$G$3,$F$3*G126*AE126,IF(F126&lt;$G$2,$F$2*G126*AE126,$F$1*G126*AE126)),IF((F126/10000*G126*$M$2)&gt;F126*$M$1,F126*$M$1,(F126/10000*G126*$M$2)))</f>
        <v>12304.76923076923</v>
      </c>
      <c r="Q126" s="34">
        <f t="shared" ref="Q126:Q133" si="91">MAX(I126,N126)</f>
        <v>36905.540544230767</v>
      </c>
      <c r="R126" s="34">
        <f t="shared" ref="R126:R133" si="92">MIN(I126,N126)</f>
        <v>18457.153846153844</v>
      </c>
      <c r="S126" s="35">
        <f t="shared" ref="S126:S133" si="93">F126/10000</f>
        <v>7.9981</v>
      </c>
      <c r="T126" s="35">
        <f t="shared" ref="T126:T133" si="94">ROUNDUP(S126,0)</f>
        <v>8</v>
      </c>
      <c r="U126" s="17" t="s">
        <v>269</v>
      </c>
      <c r="V126" s="17">
        <f t="shared" ref="V126:V133" si="95">F126</f>
        <v>79981</v>
      </c>
      <c r="W126" s="19">
        <v>35000</v>
      </c>
      <c r="Y126" s="19">
        <f t="shared" ref="Y126:Y133" si="96">(W126+X126)</f>
        <v>35000</v>
      </c>
      <c r="AB126" s="20">
        <v>28410</v>
      </c>
      <c r="AC126" s="20" t="s">
        <v>416</v>
      </c>
      <c r="AD126" s="21">
        <v>35947</v>
      </c>
      <c r="AE126" s="36">
        <f t="shared" si="58"/>
        <v>4</v>
      </c>
      <c r="AL126" s="15">
        <f t="shared" si="59"/>
        <v>0</v>
      </c>
      <c r="AM126" s="15">
        <f t="shared" si="60"/>
        <v>0</v>
      </c>
    </row>
    <row r="127" spans="1:39" x14ac:dyDescent="0.25">
      <c r="A127" s="56"/>
      <c r="B127" s="15" t="s">
        <v>163</v>
      </c>
      <c r="F127" s="16">
        <v>39737</v>
      </c>
      <c r="G127" s="16">
        <f t="shared" si="83"/>
        <v>764.17307692307691</v>
      </c>
      <c r="H127" s="34">
        <f t="shared" si="62"/>
        <v>0</v>
      </c>
      <c r="I127" s="34">
        <f t="shared" si="84"/>
        <v>6877.5576923076915</v>
      </c>
      <c r="J127" s="34"/>
      <c r="K127" s="34">
        <f t="shared" si="85"/>
        <v>0</v>
      </c>
      <c r="L127" s="34">
        <f t="shared" si="86"/>
        <v>22925.192307692305</v>
      </c>
      <c r="M127" s="34">
        <f t="shared" si="87"/>
        <v>0</v>
      </c>
      <c r="N127" s="34">
        <f t="shared" si="88"/>
        <v>9109.7836673076927</v>
      </c>
      <c r="O127" s="34">
        <f t="shared" si="89"/>
        <v>6073.1891115384615</v>
      </c>
      <c r="P127" s="34">
        <f t="shared" si="90"/>
        <v>4585.038461538461</v>
      </c>
      <c r="Q127" s="34">
        <f t="shared" si="91"/>
        <v>9109.7836673076927</v>
      </c>
      <c r="R127" s="34">
        <f t="shared" si="92"/>
        <v>6877.5576923076915</v>
      </c>
      <c r="S127" s="35">
        <f t="shared" si="93"/>
        <v>3.9737</v>
      </c>
      <c r="T127" s="35">
        <f t="shared" si="94"/>
        <v>4</v>
      </c>
      <c r="U127" s="17" t="s">
        <v>269</v>
      </c>
      <c r="V127" s="17">
        <f t="shared" si="95"/>
        <v>39737</v>
      </c>
      <c r="Y127" s="19">
        <f t="shared" si="96"/>
        <v>0</v>
      </c>
      <c r="AC127" s="20" t="s">
        <v>416</v>
      </c>
      <c r="AD127" s="21">
        <v>35086</v>
      </c>
      <c r="AE127" s="36">
        <f t="shared" si="58"/>
        <v>6</v>
      </c>
      <c r="AL127" s="15">
        <f t="shared" si="59"/>
        <v>0</v>
      </c>
      <c r="AM127" s="15">
        <f t="shared" si="60"/>
        <v>0</v>
      </c>
    </row>
    <row r="128" spans="1:39" x14ac:dyDescent="0.25">
      <c r="A128" s="56"/>
      <c r="B128" s="15" t="s">
        <v>164</v>
      </c>
      <c r="F128" s="16">
        <v>40987</v>
      </c>
      <c r="G128" s="16">
        <f t="shared" si="83"/>
        <v>788.21153846153845</v>
      </c>
      <c r="H128" s="34">
        <f t="shared" si="62"/>
        <v>0</v>
      </c>
      <c r="I128" s="34">
        <f t="shared" si="84"/>
        <v>7093.9038461538457</v>
      </c>
      <c r="J128" s="34"/>
      <c r="K128" s="34">
        <f t="shared" si="85"/>
        <v>0</v>
      </c>
      <c r="L128" s="34">
        <f t="shared" si="86"/>
        <v>26010.980769230766</v>
      </c>
      <c r="M128" s="34">
        <f t="shared" si="87"/>
        <v>0</v>
      </c>
      <c r="N128" s="34">
        <f t="shared" si="88"/>
        <v>9691.9278980769232</v>
      </c>
      <c r="O128" s="34">
        <f t="shared" si="89"/>
        <v>6461.2852653846157</v>
      </c>
      <c r="P128" s="34">
        <f t="shared" si="90"/>
        <v>4729.2692307692305</v>
      </c>
      <c r="Q128" s="34">
        <f t="shared" si="91"/>
        <v>9691.9278980769232</v>
      </c>
      <c r="R128" s="34">
        <f t="shared" si="92"/>
        <v>7093.9038461538457</v>
      </c>
      <c r="S128" s="35">
        <f t="shared" si="93"/>
        <v>4.0987</v>
      </c>
      <c r="T128" s="35">
        <f t="shared" si="94"/>
        <v>5</v>
      </c>
      <c r="U128" s="17" t="s">
        <v>269</v>
      </c>
      <c r="V128" s="17">
        <f t="shared" si="95"/>
        <v>40987</v>
      </c>
      <c r="Y128" s="19">
        <f t="shared" si="96"/>
        <v>0</v>
      </c>
      <c r="AC128" s="20" t="s">
        <v>416</v>
      </c>
      <c r="AD128" s="31">
        <v>35065</v>
      </c>
      <c r="AE128" s="36">
        <f t="shared" si="58"/>
        <v>6</v>
      </c>
      <c r="AL128" s="15">
        <f t="shared" si="59"/>
        <v>0</v>
      </c>
      <c r="AM128" s="15">
        <f t="shared" si="60"/>
        <v>0</v>
      </c>
    </row>
    <row r="129" spans="1:39" x14ac:dyDescent="0.25">
      <c r="A129" s="56"/>
      <c r="B129" s="15" t="s">
        <v>165</v>
      </c>
      <c r="F129" s="16">
        <v>42987</v>
      </c>
      <c r="G129" s="16">
        <f t="shared" si="83"/>
        <v>826.67307692307691</v>
      </c>
      <c r="H129" s="34">
        <f t="shared" si="62"/>
        <v>0</v>
      </c>
      <c r="I129" s="34">
        <f t="shared" si="84"/>
        <v>7440.0576923076915</v>
      </c>
      <c r="J129" s="34"/>
      <c r="K129" s="34">
        <f t="shared" si="85"/>
        <v>0</v>
      </c>
      <c r="L129" s="34">
        <f t="shared" si="86"/>
        <v>27280.211538461539</v>
      </c>
      <c r="M129" s="34">
        <f t="shared" si="87"/>
        <v>0</v>
      </c>
      <c r="N129" s="34">
        <f t="shared" si="88"/>
        <v>10660.858667307693</v>
      </c>
      <c r="O129" s="34">
        <f t="shared" si="89"/>
        <v>7107.2391115384617</v>
      </c>
      <c r="P129" s="34">
        <f t="shared" si="90"/>
        <v>4960.038461538461</v>
      </c>
      <c r="Q129" s="34">
        <f t="shared" si="91"/>
        <v>10660.858667307693</v>
      </c>
      <c r="R129" s="34">
        <f t="shared" si="92"/>
        <v>7440.0576923076915</v>
      </c>
      <c r="S129" s="35">
        <f t="shared" si="93"/>
        <v>4.2987000000000002</v>
      </c>
      <c r="T129" s="35">
        <f t="shared" si="94"/>
        <v>5</v>
      </c>
      <c r="U129" s="17" t="s">
        <v>269</v>
      </c>
      <c r="V129" s="17">
        <f t="shared" si="95"/>
        <v>42987</v>
      </c>
      <c r="Y129" s="19">
        <f t="shared" si="96"/>
        <v>0</v>
      </c>
      <c r="AC129" s="20" t="s">
        <v>416</v>
      </c>
      <c r="AD129" s="31">
        <v>35065</v>
      </c>
      <c r="AE129" s="36">
        <f t="shared" si="58"/>
        <v>6</v>
      </c>
      <c r="AL129" s="15">
        <f t="shared" si="59"/>
        <v>0</v>
      </c>
      <c r="AM129" s="15">
        <f t="shared" si="60"/>
        <v>0</v>
      </c>
    </row>
    <row r="130" spans="1:39" x14ac:dyDescent="0.25">
      <c r="A130" s="56"/>
      <c r="B130" s="15" t="s">
        <v>166</v>
      </c>
      <c r="F130" s="16">
        <v>30026</v>
      </c>
      <c r="G130" s="16">
        <f t="shared" si="83"/>
        <v>577.42307692307691</v>
      </c>
      <c r="H130" s="34">
        <f t="shared" si="62"/>
        <v>0</v>
      </c>
      <c r="I130" s="34">
        <f t="shared" si="84"/>
        <v>866.13461538461536</v>
      </c>
      <c r="J130" s="34"/>
      <c r="K130" s="34">
        <f t="shared" si="85"/>
        <v>0</v>
      </c>
      <c r="L130" s="34">
        <f t="shared" si="86"/>
        <v>8661.3461538461543</v>
      </c>
      <c r="M130" s="34">
        <f t="shared" si="87"/>
        <v>0</v>
      </c>
      <c r="N130" s="34">
        <f t="shared" si="88"/>
        <v>5201.311592307693</v>
      </c>
      <c r="O130" s="34">
        <f t="shared" si="89"/>
        <v>3467.5410615384617</v>
      </c>
      <c r="P130" s="34">
        <f t="shared" si="90"/>
        <v>577.42307692307691</v>
      </c>
      <c r="Q130" s="34">
        <f t="shared" si="91"/>
        <v>5201.311592307693</v>
      </c>
      <c r="R130" s="34">
        <f t="shared" si="92"/>
        <v>866.13461538461536</v>
      </c>
      <c r="S130" s="35">
        <f t="shared" si="93"/>
        <v>3.0026000000000002</v>
      </c>
      <c r="T130" s="35">
        <f t="shared" si="94"/>
        <v>4</v>
      </c>
      <c r="U130" s="17" t="s">
        <v>269</v>
      </c>
      <c r="V130" s="17">
        <f t="shared" si="95"/>
        <v>30026</v>
      </c>
      <c r="Y130" s="19">
        <f t="shared" si="96"/>
        <v>0</v>
      </c>
      <c r="AC130" s="20" t="s">
        <v>416</v>
      </c>
      <c r="AD130" s="21">
        <v>36740</v>
      </c>
      <c r="AE130" s="36">
        <f t="shared" si="58"/>
        <v>1</v>
      </c>
      <c r="AL130" s="15">
        <f t="shared" si="59"/>
        <v>0</v>
      </c>
      <c r="AM130" s="15">
        <f t="shared" si="60"/>
        <v>0</v>
      </c>
    </row>
    <row r="131" spans="1:39" x14ac:dyDescent="0.25">
      <c r="A131" s="56"/>
      <c r="B131" s="15" t="s">
        <v>167</v>
      </c>
      <c r="F131" s="16">
        <v>5074</v>
      </c>
      <c r="G131" s="16">
        <f t="shared" si="83"/>
        <v>97.57692307692308</v>
      </c>
      <c r="H131" s="34">
        <f t="shared" si="62"/>
        <v>0</v>
      </c>
      <c r="I131" s="34">
        <f t="shared" si="84"/>
        <v>878.19230769230762</v>
      </c>
      <c r="J131" s="34"/>
      <c r="K131" s="34">
        <f t="shared" si="85"/>
        <v>0</v>
      </c>
      <c r="L131" s="34">
        <f t="shared" si="86"/>
        <v>2049.1153846153848</v>
      </c>
      <c r="M131" s="34">
        <f t="shared" si="87"/>
        <v>0</v>
      </c>
      <c r="N131" s="34">
        <f t="shared" si="88"/>
        <v>148.53159230769231</v>
      </c>
      <c r="O131" s="34">
        <f t="shared" si="89"/>
        <v>585.46153846153845</v>
      </c>
      <c r="P131" s="34">
        <f t="shared" si="90"/>
        <v>99.021061538461538</v>
      </c>
      <c r="Q131" s="34">
        <f t="shared" si="91"/>
        <v>878.19230769230762</v>
      </c>
      <c r="R131" s="34">
        <f t="shared" si="92"/>
        <v>148.53159230769231</v>
      </c>
      <c r="S131" s="35">
        <f t="shared" si="93"/>
        <v>0.50739999999999996</v>
      </c>
      <c r="T131" s="35">
        <f t="shared" si="94"/>
        <v>1</v>
      </c>
      <c r="U131" s="17" t="s">
        <v>269</v>
      </c>
      <c r="V131" s="17">
        <f t="shared" si="95"/>
        <v>5074</v>
      </c>
      <c r="Y131" s="19">
        <f t="shared" si="96"/>
        <v>0</v>
      </c>
      <c r="AC131" s="20" t="s">
        <v>416</v>
      </c>
      <c r="AD131" s="31">
        <v>35065</v>
      </c>
      <c r="AE131" s="36">
        <f t="shared" si="58"/>
        <v>6</v>
      </c>
      <c r="AL131" s="15">
        <f t="shared" si="59"/>
        <v>0</v>
      </c>
      <c r="AM131" s="15">
        <f t="shared" si="60"/>
        <v>0</v>
      </c>
    </row>
    <row r="132" spans="1:39" x14ac:dyDescent="0.25">
      <c r="A132" s="56"/>
      <c r="B132" s="15" t="s">
        <v>168</v>
      </c>
      <c r="F132" s="16">
        <v>4857</v>
      </c>
      <c r="G132" s="16">
        <f t="shared" si="83"/>
        <v>93.40384615384616</v>
      </c>
      <c r="H132" s="34">
        <f t="shared" si="62"/>
        <v>0</v>
      </c>
      <c r="I132" s="34">
        <f t="shared" si="84"/>
        <v>840.63461538461536</v>
      </c>
      <c r="J132" s="34"/>
      <c r="K132" s="34">
        <f t="shared" si="85"/>
        <v>0</v>
      </c>
      <c r="L132" s="34">
        <f t="shared" si="86"/>
        <v>1961.4807692307693</v>
      </c>
      <c r="M132" s="34">
        <f t="shared" si="87"/>
        <v>0</v>
      </c>
      <c r="N132" s="34">
        <f t="shared" si="88"/>
        <v>136.09874423076926</v>
      </c>
      <c r="O132" s="34">
        <f t="shared" si="89"/>
        <v>560.42307692307691</v>
      </c>
      <c r="P132" s="34">
        <f t="shared" si="90"/>
        <v>90.732496153846171</v>
      </c>
      <c r="Q132" s="34">
        <f t="shared" si="91"/>
        <v>840.63461538461536</v>
      </c>
      <c r="R132" s="34">
        <f t="shared" si="92"/>
        <v>136.09874423076926</v>
      </c>
      <c r="S132" s="35">
        <f t="shared" si="93"/>
        <v>0.48570000000000002</v>
      </c>
      <c r="T132" s="35">
        <f t="shared" si="94"/>
        <v>1</v>
      </c>
      <c r="U132" s="17" t="s">
        <v>269</v>
      </c>
      <c r="V132" s="17">
        <f t="shared" si="95"/>
        <v>4857</v>
      </c>
      <c r="Y132" s="19">
        <f t="shared" si="96"/>
        <v>0</v>
      </c>
      <c r="AC132" s="20" t="s">
        <v>416</v>
      </c>
      <c r="AD132" s="31">
        <v>35065</v>
      </c>
      <c r="AE132" s="36">
        <f t="shared" si="58"/>
        <v>6</v>
      </c>
      <c r="AL132" s="15">
        <f t="shared" si="59"/>
        <v>0</v>
      </c>
      <c r="AM132" s="15">
        <f t="shared" si="60"/>
        <v>0</v>
      </c>
    </row>
    <row r="133" spans="1:39" x14ac:dyDescent="0.25">
      <c r="A133" s="56"/>
      <c r="B133" s="15" t="s">
        <v>169</v>
      </c>
      <c r="F133" s="16">
        <v>1943</v>
      </c>
      <c r="G133" s="16">
        <f t="shared" si="83"/>
        <v>37.365384615384613</v>
      </c>
      <c r="H133" s="34">
        <f t="shared" si="62"/>
        <v>0</v>
      </c>
      <c r="I133" s="34">
        <f t="shared" si="84"/>
        <v>336.28846153846155</v>
      </c>
      <c r="J133" s="34"/>
      <c r="K133" s="34">
        <f t="shared" si="85"/>
        <v>0</v>
      </c>
      <c r="L133" s="34">
        <f t="shared" si="86"/>
        <v>784.67307692307679</v>
      </c>
      <c r="M133" s="34">
        <f t="shared" si="87"/>
        <v>0</v>
      </c>
      <c r="N133" s="34">
        <f t="shared" si="88"/>
        <v>21.78028269230769</v>
      </c>
      <c r="O133" s="34">
        <f t="shared" si="89"/>
        <v>224.19230769230768</v>
      </c>
      <c r="P133" s="34">
        <f t="shared" si="90"/>
        <v>14.52018846153846</v>
      </c>
      <c r="Q133" s="34">
        <f t="shared" si="91"/>
        <v>336.28846153846155</v>
      </c>
      <c r="R133" s="34">
        <f t="shared" si="92"/>
        <v>21.78028269230769</v>
      </c>
      <c r="S133" s="35">
        <f t="shared" si="93"/>
        <v>0.1943</v>
      </c>
      <c r="T133" s="35">
        <f t="shared" si="94"/>
        <v>1</v>
      </c>
      <c r="U133" s="17" t="s">
        <v>269</v>
      </c>
      <c r="V133" s="17">
        <f t="shared" si="95"/>
        <v>1943</v>
      </c>
      <c r="Y133" s="19">
        <f t="shared" si="96"/>
        <v>0</v>
      </c>
      <c r="AC133" s="20" t="s">
        <v>416</v>
      </c>
      <c r="AD133" s="31">
        <v>35065</v>
      </c>
      <c r="AE133" s="36">
        <f t="shared" si="58"/>
        <v>6</v>
      </c>
      <c r="AL133" s="15">
        <f t="shared" si="59"/>
        <v>0</v>
      </c>
      <c r="AM133" s="15">
        <f t="shared" si="60"/>
        <v>0</v>
      </c>
    </row>
    <row r="134" spans="1:39" x14ac:dyDescent="0.25">
      <c r="H134" s="34"/>
      <c r="I134" s="34"/>
      <c r="J134" s="34"/>
      <c r="K134" s="34"/>
      <c r="L134" s="34"/>
      <c r="M134" s="34"/>
      <c r="N134" s="34"/>
      <c r="O134" s="34"/>
      <c r="P134" s="34"/>
      <c r="Q134" s="34"/>
      <c r="R134" s="34"/>
      <c r="AE134" s="36"/>
      <c r="AL134" s="15">
        <f t="shared" si="59"/>
        <v>0</v>
      </c>
      <c r="AM134" s="15">
        <f t="shared" si="60"/>
        <v>0</v>
      </c>
    </row>
    <row r="135" spans="1:39" x14ac:dyDescent="0.25">
      <c r="H135" s="34"/>
      <c r="I135" s="34"/>
      <c r="J135" s="34"/>
      <c r="K135" s="34"/>
      <c r="L135" s="34"/>
      <c r="M135" s="34"/>
      <c r="N135" s="34"/>
      <c r="O135" s="34"/>
      <c r="P135" s="34"/>
      <c r="Q135" s="34"/>
      <c r="R135" s="34"/>
      <c r="AE135" s="36"/>
      <c r="AL135" s="15">
        <f t="shared" ref="AL135:AL198" si="97">IF(AC135="N",V135,0)</f>
        <v>0</v>
      </c>
      <c r="AM135" s="15">
        <f t="shared" si="60"/>
        <v>0</v>
      </c>
    </row>
    <row r="136" spans="1:39" ht="15.6" x14ac:dyDescent="0.3">
      <c r="B136" s="23" t="s">
        <v>421</v>
      </c>
      <c r="C136" s="23"/>
      <c r="D136" s="23"/>
      <c r="E136" s="23"/>
      <c r="F136" s="23"/>
      <c r="G136" s="23"/>
      <c r="H136" s="34"/>
      <c r="I136" s="34"/>
      <c r="J136" s="34"/>
      <c r="K136" s="34"/>
      <c r="L136" s="34"/>
      <c r="M136" s="34"/>
      <c r="N136" s="34"/>
      <c r="O136" s="34"/>
      <c r="P136" s="34"/>
      <c r="Q136" s="34"/>
      <c r="R136" s="34"/>
      <c r="S136" s="23"/>
      <c r="T136" s="23"/>
      <c r="U136" s="23"/>
      <c r="V136" s="23"/>
      <c r="W136" s="23"/>
      <c r="X136" s="23"/>
      <c r="Y136" s="23"/>
      <c r="Z136" s="23"/>
      <c r="AA136" s="23"/>
      <c r="AB136" s="23"/>
      <c r="AC136" s="23"/>
      <c r="AE136" s="36"/>
      <c r="AF136" s="23"/>
      <c r="AG136" s="23"/>
      <c r="AH136" s="23"/>
      <c r="AI136" s="23"/>
      <c r="AJ136" s="23"/>
      <c r="AK136" s="23"/>
      <c r="AL136" s="15">
        <f t="shared" si="97"/>
        <v>0</v>
      </c>
      <c r="AM136" s="15">
        <f t="shared" ref="AM136:AM199" si="98">IF(AL136&gt;0,1,0)</f>
        <v>0</v>
      </c>
    </row>
    <row r="137" spans="1:39" ht="60" x14ac:dyDescent="0.25">
      <c r="A137" s="56" t="s">
        <v>178</v>
      </c>
      <c r="H137" s="34"/>
      <c r="I137" s="34"/>
      <c r="J137" s="34"/>
      <c r="K137" s="34"/>
      <c r="L137" s="34"/>
      <c r="M137" s="34"/>
      <c r="N137" s="34"/>
      <c r="O137" s="34"/>
      <c r="P137" s="34"/>
      <c r="Q137" s="34"/>
      <c r="R137" s="34"/>
      <c r="AE137" s="36"/>
      <c r="AL137" s="15">
        <f t="shared" si="97"/>
        <v>0</v>
      </c>
      <c r="AM137" s="15">
        <f t="shared" si="98"/>
        <v>0</v>
      </c>
    </row>
    <row r="138" spans="1:39" x14ac:dyDescent="0.25">
      <c r="A138" s="56"/>
      <c r="B138" s="15" t="s">
        <v>171</v>
      </c>
      <c r="F138" s="16">
        <v>161492</v>
      </c>
      <c r="G138" s="16">
        <f t="shared" ref="G138:G144" si="99">F138/52</f>
        <v>3105.6153846153848</v>
      </c>
      <c r="H138" s="34">
        <f t="shared" ref="H138:H196" si="100">IF(AC138="N",IF(F138&lt;$G$3,$F$3*G138*AE138,IF(F138&lt;$G$2,$F$2*G138*AE138,$F$1*G138*AE138)),0)</f>
        <v>0</v>
      </c>
      <c r="I138" s="34">
        <f t="shared" ref="I138:I144" si="101">IF(AC138="Y",(IF(F138&lt;$G$3,$F$3*G138*AE138,IF(F138&lt;$G$2,$F$2*G138*AE138,$F$1*G138*AE138))*$L$2),0)</f>
        <v>74534.769230769234</v>
      </c>
      <c r="J138" s="34"/>
      <c r="K138" s="34">
        <f t="shared" ref="K138:K144" si="102">IF(AC138="N",(MIN((($F$3*G138*AE138+ROUNDUP((F138/10000),0)*G138)*2),F138)),0)</f>
        <v>0</v>
      </c>
      <c r="L138" s="34">
        <f t="shared" ref="L138:L144" si="103">IF(AC138="Y",(MIN((($F$3*G138*AE138+ROUNDUP((F138/10000),0)*G138)*2),F138))*$L$2,0)</f>
        <v>195653.76923076925</v>
      </c>
      <c r="M138" s="34">
        <f t="shared" ref="M138:M144" si="104">IF(AC138="N",IF((F138/10000*G138*$M$2)&gt;F138*$M$1,F138*$M$1,(F138/10000*G138*$M$2)),0)</f>
        <v>0</v>
      </c>
      <c r="N138" s="34">
        <f t="shared" ref="N138:N144" si="105">IF(AC138="Y",(IF((F138/10000*G138*$M$2)&gt;F138*$M$1,F138*$M$1,(F138/10000*G138*$M$2)))*$L$2,0)</f>
        <v>150459.61190769234</v>
      </c>
      <c r="O138" s="34">
        <f t="shared" ref="O138:O144" si="106">MAX(IF(F138&lt;$G$3,$F$3*G138*AE138,IF(F138&lt;$G$2,$F$2*G138*AE138,$F$1*G138*AE138)),IF((F138/10000*G138*$M$2)&gt;F138*$M$1,F138*$M$1,(F138/10000*G138*$M$2)))</f>
        <v>100306.40793846155</v>
      </c>
      <c r="P138" s="34">
        <f t="shared" ref="P138:P144" si="107">MIN(IF(F138&lt;$G$3,$F$3*G138*AE138,IF(F138&lt;$G$2,$F$2*G138*AE138,$F$1*G138*AE138)),IF((F138/10000*G138*$M$2)&gt;F138*$M$1,F138*$M$1,(F138/10000*G138*$M$2)))</f>
        <v>49689.846153846156</v>
      </c>
      <c r="Q138" s="34">
        <f t="shared" ref="Q138:Q144" si="108">MAX(I138,N138)</f>
        <v>150459.61190769234</v>
      </c>
      <c r="R138" s="34">
        <f t="shared" ref="R138:R144" si="109">MIN(I138,N138)</f>
        <v>74534.769230769234</v>
      </c>
      <c r="S138" s="35">
        <f t="shared" ref="S138:S144" si="110">F138/10000</f>
        <v>16.1492</v>
      </c>
      <c r="T138" s="35">
        <f t="shared" ref="T138:T144" si="111">ROUNDUP(S138,0)</f>
        <v>17</v>
      </c>
      <c r="U138" s="17" t="s">
        <v>269</v>
      </c>
      <c r="V138" s="17">
        <f t="shared" ref="V138:V144" si="112">F138</f>
        <v>161492</v>
      </c>
      <c r="W138" s="19">
        <v>225000</v>
      </c>
      <c r="Y138" s="19">
        <f t="shared" ref="Y138:Y144" si="113">(W138+X138)</f>
        <v>225000</v>
      </c>
      <c r="AC138" s="20" t="s">
        <v>416</v>
      </c>
      <c r="AD138" s="21">
        <v>35796</v>
      </c>
      <c r="AE138" s="36">
        <f t="shared" ref="AE138:AE196" si="114">ROUNDUP(DAYS360(AD138,$AE$3)/365,0)</f>
        <v>4</v>
      </c>
      <c r="AL138" s="15">
        <f t="shared" si="97"/>
        <v>0</v>
      </c>
      <c r="AM138" s="15">
        <f t="shared" si="98"/>
        <v>0</v>
      </c>
    </row>
    <row r="139" spans="1:39" s="49" customFormat="1" x14ac:dyDescent="0.25">
      <c r="A139" s="56"/>
      <c r="B139" s="49" t="s">
        <v>172</v>
      </c>
      <c r="F139" s="50">
        <v>285714</v>
      </c>
      <c r="G139" s="50">
        <f t="shared" si="99"/>
        <v>5494.5</v>
      </c>
      <c r="H139" s="34">
        <f t="shared" si="100"/>
        <v>0</v>
      </c>
      <c r="I139" s="34">
        <f t="shared" si="101"/>
        <v>461538</v>
      </c>
      <c r="J139" s="34"/>
      <c r="K139" s="34">
        <f t="shared" si="102"/>
        <v>0</v>
      </c>
      <c r="L139" s="34">
        <f t="shared" si="103"/>
        <v>428571</v>
      </c>
      <c r="M139" s="34">
        <f t="shared" si="104"/>
        <v>0</v>
      </c>
      <c r="N139" s="34">
        <f t="shared" si="105"/>
        <v>321428.25</v>
      </c>
      <c r="O139" s="34">
        <f t="shared" si="106"/>
        <v>307692</v>
      </c>
      <c r="P139" s="34">
        <f t="shared" si="107"/>
        <v>214285.5</v>
      </c>
      <c r="Q139" s="34">
        <f t="shared" si="108"/>
        <v>461538</v>
      </c>
      <c r="R139" s="34">
        <f t="shared" si="109"/>
        <v>321428.25</v>
      </c>
      <c r="S139" s="51">
        <f t="shared" si="110"/>
        <v>28.571400000000001</v>
      </c>
      <c r="T139" s="51">
        <f t="shared" si="111"/>
        <v>29</v>
      </c>
      <c r="U139" s="52" t="s">
        <v>269</v>
      </c>
      <c r="V139" s="52">
        <f t="shared" si="112"/>
        <v>285714</v>
      </c>
      <c r="W139" s="53">
        <v>422000</v>
      </c>
      <c r="X139" s="53"/>
      <c r="Y139" s="53">
        <f t="shared" si="113"/>
        <v>422000</v>
      </c>
      <c r="Z139" s="54"/>
      <c r="AA139" s="54"/>
      <c r="AB139" s="54"/>
      <c r="AC139" s="54" t="s">
        <v>416</v>
      </c>
      <c r="AD139" s="21">
        <v>31990</v>
      </c>
      <c r="AE139" s="36">
        <f t="shared" si="114"/>
        <v>14</v>
      </c>
      <c r="AF139" s="54"/>
      <c r="AG139" s="54"/>
      <c r="AH139" s="54"/>
      <c r="AI139" s="54"/>
      <c r="AJ139" s="54"/>
      <c r="AL139" s="15">
        <f t="shared" si="97"/>
        <v>0</v>
      </c>
      <c r="AM139" s="15">
        <f t="shared" si="98"/>
        <v>0</v>
      </c>
    </row>
    <row r="140" spans="1:39" x14ac:dyDescent="0.25">
      <c r="A140" s="56"/>
      <c r="B140" s="15" t="s">
        <v>173</v>
      </c>
      <c r="F140" s="16">
        <v>106832</v>
      </c>
      <c r="G140" s="16">
        <f t="shared" si="99"/>
        <v>2054.4615384615386</v>
      </c>
      <c r="H140" s="34">
        <f t="shared" si="100"/>
        <v>115049.84615384616</v>
      </c>
      <c r="I140" s="34">
        <f t="shared" si="101"/>
        <v>0</v>
      </c>
      <c r="J140" s="34"/>
      <c r="K140" s="34">
        <f t="shared" si="102"/>
        <v>102723.07692307694</v>
      </c>
      <c r="L140" s="34">
        <f t="shared" si="103"/>
        <v>0</v>
      </c>
      <c r="M140" s="34">
        <f t="shared" si="104"/>
        <v>43896.447015384612</v>
      </c>
      <c r="N140" s="34">
        <f t="shared" si="105"/>
        <v>0</v>
      </c>
      <c r="O140" s="34">
        <f t="shared" si="106"/>
        <v>115049.84615384616</v>
      </c>
      <c r="P140" s="34">
        <f t="shared" si="107"/>
        <v>43896.447015384612</v>
      </c>
      <c r="Q140" s="34">
        <f t="shared" si="108"/>
        <v>0</v>
      </c>
      <c r="R140" s="34">
        <f t="shared" si="109"/>
        <v>0</v>
      </c>
      <c r="S140" s="35">
        <f t="shared" si="110"/>
        <v>10.683199999999999</v>
      </c>
      <c r="T140" s="35">
        <f t="shared" si="111"/>
        <v>11</v>
      </c>
      <c r="U140" s="17" t="s">
        <v>269</v>
      </c>
      <c r="V140" s="17">
        <f t="shared" si="112"/>
        <v>106832</v>
      </c>
      <c r="Y140" s="19">
        <f t="shared" si="113"/>
        <v>0</v>
      </c>
      <c r="AC140" s="20" t="s">
        <v>415</v>
      </c>
      <c r="AD140" s="21">
        <v>32035</v>
      </c>
      <c r="AE140" s="36">
        <f t="shared" si="114"/>
        <v>14</v>
      </c>
      <c r="AF140" s="35">
        <f>(G140*AE140)+(G140*T140)</f>
        <v>51361.538461538468</v>
      </c>
      <c r="AG140" s="35">
        <f>26*G140</f>
        <v>53416</v>
      </c>
      <c r="AH140" s="35">
        <f>G140*52</f>
        <v>106832</v>
      </c>
      <c r="AI140" s="35">
        <f>AF140*2</f>
        <v>102723.07692307694</v>
      </c>
      <c r="AJ140" s="35"/>
      <c r="AL140" s="15">
        <f t="shared" si="97"/>
        <v>106832</v>
      </c>
      <c r="AM140" s="15">
        <f t="shared" si="98"/>
        <v>1</v>
      </c>
    </row>
    <row r="141" spans="1:39" x14ac:dyDescent="0.25">
      <c r="A141" s="56"/>
      <c r="B141" s="15" t="s">
        <v>174</v>
      </c>
      <c r="F141" s="16">
        <v>54037</v>
      </c>
      <c r="G141" s="16">
        <f t="shared" si="99"/>
        <v>1039.1730769230769</v>
      </c>
      <c r="H141" s="34">
        <f t="shared" si="100"/>
        <v>0</v>
      </c>
      <c r="I141" s="34">
        <f t="shared" si="101"/>
        <v>37410.230769230766</v>
      </c>
      <c r="J141" s="34"/>
      <c r="K141" s="34">
        <f t="shared" si="102"/>
        <v>0</v>
      </c>
      <c r="L141" s="34">
        <f t="shared" si="103"/>
        <v>56115.346153846149</v>
      </c>
      <c r="M141" s="34">
        <f t="shared" si="104"/>
        <v>0</v>
      </c>
      <c r="N141" s="34">
        <f t="shared" si="105"/>
        <v>16846.138667307692</v>
      </c>
      <c r="O141" s="34">
        <f t="shared" si="106"/>
        <v>24940.153846153844</v>
      </c>
      <c r="P141" s="34">
        <f t="shared" si="107"/>
        <v>11230.75911153846</v>
      </c>
      <c r="Q141" s="34">
        <f t="shared" si="108"/>
        <v>37410.230769230766</v>
      </c>
      <c r="R141" s="34">
        <f t="shared" si="109"/>
        <v>16846.138667307692</v>
      </c>
      <c r="S141" s="35">
        <f t="shared" si="110"/>
        <v>5.4036999999999997</v>
      </c>
      <c r="T141" s="35">
        <f t="shared" si="111"/>
        <v>6</v>
      </c>
      <c r="U141" s="17" t="s">
        <v>269</v>
      </c>
      <c r="V141" s="17">
        <f t="shared" si="112"/>
        <v>54037</v>
      </c>
      <c r="Y141" s="19">
        <v>8000</v>
      </c>
      <c r="AC141" s="20" t="s">
        <v>416</v>
      </c>
      <c r="AD141" s="21">
        <v>32994</v>
      </c>
      <c r="AE141" s="36">
        <f t="shared" si="114"/>
        <v>12</v>
      </c>
      <c r="AL141" s="15">
        <f t="shared" si="97"/>
        <v>0</v>
      </c>
      <c r="AM141" s="15">
        <f t="shared" si="98"/>
        <v>0</v>
      </c>
    </row>
    <row r="142" spans="1:39" x14ac:dyDescent="0.25">
      <c r="A142" s="56"/>
      <c r="B142" s="15" t="s">
        <v>175</v>
      </c>
      <c r="F142" s="16">
        <v>52795</v>
      </c>
      <c r="G142" s="16">
        <f t="shared" si="99"/>
        <v>1015.2884615384615</v>
      </c>
      <c r="H142" s="34">
        <f t="shared" si="100"/>
        <v>14214.038461538461</v>
      </c>
      <c r="I142" s="34">
        <f t="shared" si="101"/>
        <v>0</v>
      </c>
      <c r="J142" s="34"/>
      <c r="K142" s="34">
        <f t="shared" si="102"/>
        <v>26397.5</v>
      </c>
      <c r="L142" s="34">
        <f t="shared" si="103"/>
        <v>0</v>
      </c>
      <c r="M142" s="34">
        <f t="shared" si="104"/>
        <v>10720.430865384615</v>
      </c>
      <c r="N142" s="34">
        <f t="shared" si="105"/>
        <v>0</v>
      </c>
      <c r="O142" s="34">
        <f t="shared" si="106"/>
        <v>14214.038461538461</v>
      </c>
      <c r="P142" s="34">
        <f t="shared" si="107"/>
        <v>10720.430865384615</v>
      </c>
      <c r="Q142" s="34">
        <f t="shared" si="108"/>
        <v>0</v>
      </c>
      <c r="R142" s="34">
        <f t="shared" si="109"/>
        <v>0</v>
      </c>
      <c r="S142" s="35">
        <f t="shared" si="110"/>
        <v>5.2794999999999996</v>
      </c>
      <c r="T142" s="35">
        <f t="shared" si="111"/>
        <v>6</v>
      </c>
      <c r="U142" s="17" t="s">
        <v>269</v>
      </c>
      <c r="V142" s="17">
        <f t="shared" si="112"/>
        <v>52795</v>
      </c>
      <c r="Y142" s="19">
        <f t="shared" si="113"/>
        <v>0</v>
      </c>
      <c r="AC142" s="20" t="s">
        <v>415</v>
      </c>
      <c r="AD142" s="21">
        <v>34700</v>
      </c>
      <c r="AE142" s="36">
        <f t="shared" si="114"/>
        <v>7</v>
      </c>
      <c r="AF142" s="35">
        <f>(G142*AE142)+(G142*T142)</f>
        <v>13198.75</v>
      </c>
      <c r="AG142" s="35">
        <f>26*G142</f>
        <v>26397.5</v>
      </c>
      <c r="AH142" s="35">
        <f>G142*52</f>
        <v>52795</v>
      </c>
      <c r="AI142" s="35">
        <f>AF142*2</f>
        <v>26397.5</v>
      </c>
      <c r="AJ142" s="35"/>
      <c r="AL142" s="15">
        <f t="shared" si="97"/>
        <v>52795</v>
      </c>
      <c r="AM142" s="15">
        <f t="shared" si="98"/>
        <v>1</v>
      </c>
    </row>
    <row r="143" spans="1:39" x14ac:dyDescent="0.25">
      <c r="A143" s="56"/>
      <c r="B143" s="15" t="s">
        <v>176</v>
      </c>
      <c r="F143" s="16">
        <v>49524</v>
      </c>
      <c r="G143" s="16">
        <f t="shared" si="99"/>
        <v>952.38461538461536</v>
      </c>
      <c r="H143" s="34">
        <f t="shared" si="100"/>
        <v>0</v>
      </c>
      <c r="I143" s="34">
        <f t="shared" si="101"/>
        <v>10000.038461538461</v>
      </c>
      <c r="J143" s="34"/>
      <c r="K143" s="34">
        <f t="shared" si="102"/>
        <v>0</v>
      </c>
      <c r="L143" s="34">
        <f t="shared" si="103"/>
        <v>34285.846153846156</v>
      </c>
      <c r="M143" s="34">
        <f t="shared" si="104"/>
        <v>0</v>
      </c>
      <c r="N143" s="34">
        <f t="shared" si="105"/>
        <v>14149.768707692307</v>
      </c>
      <c r="O143" s="34">
        <f t="shared" si="106"/>
        <v>9433.1791384615371</v>
      </c>
      <c r="P143" s="34">
        <f t="shared" si="107"/>
        <v>6666.6923076923076</v>
      </c>
      <c r="Q143" s="34">
        <f t="shared" si="108"/>
        <v>14149.768707692307</v>
      </c>
      <c r="R143" s="34">
        <f t="shared" si="109"/>
        <v>10000.038461538461</v>
      </c>
      <c r="S143" s="35">
        <f t="shared" si="110"/>
        <v>4.9523999999999999</v>
      </c>
      <c r="T143" s="35">
        <f t="shared" si="111"/>
        <v>5</v>
      </c>
      <c r="U143" s="17" t="s">
        <v>269</v>
      </c>
      <c r="V143" s="17">
        <f t="shared" si="112"/>
        <v>49524</v>
      </c>
      <c r="Y143" s="19">
        <f t="shared" si="113"/>
        <v>0</v>
      </c>
      <c r="AC143" s="20" t="s">
        <v>416</v>
      </c>
      <c r="AD143" s="21">
        <v>34700</v>
      </c>
      <c r="AE143" s="36">
        <f t="shared" si="114"/>
        <v>7</v>
      </c>
      <c r="AL143" s="15">
        <f t="shared" si="97"/>
        <v>0</v>
      </c>
      <c r="AM143" s="15">
        <f t="shared" si="98"/>
        <v>0</v>
      </c>
    </row>
    <row r="144" spans="1:39" x14ac:dyDescent="0.25">
      <c r="A144" s="56"/>
      <c r="B144" s="15" t="s">
        <v>177</v>
      </c>
      <c r="F144" s="16">
        <v>80357</v>
      </c>
      <c r="G144" s="16">
        <f t="shared" si="99"/>
        <v>1545.3269230769231</v>
      </c>
      <c r="H144" s="34">
        <f t="shared" si="100"/>
        <v>0</v>
      </c>
      <c r="I144" s="34">
        <f t="shared" si="101"/>
        <v>27815.884615384617</v>
      </c>
      <c r="J144" s="34"/>
      <c r="K144" s="34">
        <f t="shared" si="102"/>
        <v>0</v>
      </c>
      <c r="L144" s="34">
        <f t="shared" si="103"/>
        <v>69539.711538461546</v>
      </c>
      <c r="M144" s="34">
        <f t="shared" si="104"/>
        <v>0</v>
      </c>
      <c r="N144" s="34">
        <f t="shared" si="105"/>
        <v>37253.350667307692</v>
      </c>
      <c r="O144" s="34">
        <f t="shared" si="106"/>
        <v>24835.567111538461</v>
      </c>
      <c r="P144" s="34">
        <f t="shared" si="107"/>
        <v>18543.923076923078</v>
      </c>
      <c r="Q144" s="34">
        <f t="shared" si="108"/>
        <v>37253.350667307692</v>
      </c>
      <c r="R144" s="34">
        <f t="shared" si="109"/>
        <v>27815.884615384617</v>
      </c>
      <c r="S144" s="35">
        <f t="shared" si="110"/>
        <v>8.0357000000000003</v>
      </c>
      <c r="T144" s="35">
        <f t="shared" si="111"/>
        <v>9</v>
      </c>
      <c r="U144" s="17" t="s">
        <v>269</v>
      </c>
      <c r="V144" s="17">
        <f t="shared" si="112"/>
        <v>80357</v>
      </c>
      <c r="W144" s="19">
        <v>10000</v>
      </c>
      <c r="Y144" s="19">
        <f t="shared" si="113"/>
        <v>10000</v>
      </c>
      <c r="AC144" s="20" t="s">
        <v>416</v>
      </c>
      <c r="AD144" s="31">
        <v>35065</v>
      </c>
      <c r="AE144" s="36">
        <f t="shared" si="114"/>
        <v>6</v>
      </c>
      <c r="AL144" s="15">
        <f t="shared" si="97"/>
        <v>0</v>
      </c>
      <c r="AM144" s="15">
        <f t="shared" si="98"/>
        <v>0</v>
      </c>
    </row>
    <row r="145" spans="1:39" x14ac:dyDescent="0.25">
      <c r="H145" s="34"/>
      <c r="I145" s="34"/>
      <c r="J145" s="34"/>
      <c r="K145" s="34"/>
      <c r="L145" s="34"/>
      <c r="M145" s="34"/>
      <c r="N145" s="34"/>
      <c r="O145" s="34"/>
      <c r="P145" s="34"/>
      <c r="Q145" s="34"/>
      <c r="R145" s="34"/>
      <c r="AE145" s="36"/>
      <c r="AL145" s="15">
        <f t="shared" si="97"/>
        <v>0</v>
      </c>
      <c r="AM145" s="15">
        <f t="shared" si="98"/>
        <v>0</v>
      </c>
    </row>
    <row r="146" spans="1:39" x14ac:dyDescent="0.25">
      <c r="H146" s="34"/>
      <c r="I146" s="34"/>
      <c r="J146" s="34"/>
      <c r="K146" s="34"/>
      <c r="L146" s="34"/>
      <c r="M146" s="34"/>
      <c r="N146" s="34"/>
      <c r="O146" s="34"/>
      <c r="P146" s="34"/>
      <c r="Q146" s="34"/>
      <c r="R146" s="34"/>
      <c r="AE146" s="36"/>
      <c r="AL146" s="15">
        <f t="shared" si="97"/>
        <v>0</v>
      </c>
      <c r="AM146" s="15">
        <f t="shared" si="98"/>
        <v>0</v>
      </c>
    </row>
    <row r="147" spans="1:39" ht="15.6" x14ac:dyDescent="0.3">
      <c r="B147" s="23" t="s">
        <v>422</v>
      </c>
      <c r="C147" s="23"/>
      <c r="D147" s="23"/>
      <c r="E147" s="23"/>
      <c r="F147" s="23"/>
      <c r="G147" s="23"/>
      <c r="H147" s="34"/>
      <c r="I147" s="34"/>
      <c r="J147" s="34"/>
      <c r="K147" s="34"/>
      <c r="L147" s="34"/>
      <c r="M147" s="34"/>
      <c r="N147" s="34"/>
      <c r="O147" s="34"/>
      <c r="P147" s="34"/>
      <c r="Q147" s="34"/>
      <c r="R147" s="34"/>
      <c r="S147" s="23"/>
      <c r="T147" s="23"/>
      <c r="U147" s="23"/>
      <c r="V147" s="23"/>
      <c r="W147" s="23"/>
      <c r="X147" s="23"/>
      <c r="Y147" s="23"/>
      <c r="Z147" s="23"/>
      <c r="AA147" s="23"/>
      <c r="AB147" s="23"/>
      <c r="AC147" s="23"/>
      <c r="AE147" s="36"/>
      <c r="AF147" s="23"/>
      <c r="AG147" s="23"/>
      <c r="AH147" s="23"/>
      <c r="AI147" s="23"/>
      <c r="AJ147" s="23"/>
      <c r="AK147" s="23"/>
      <c r="AL147" s="15">
        <f t="shared" si="97"/>
        <v>0</v>
      </c>
      <c r="AM147" s="15">
        <f t="shared" si="98"/>
        <v>0</v>
      </c>
    </row>
    <row r="148" spans="1:39" x14ac:dyDescent="0.25">
      <c r="B148" s="15" t="s">
        <v>179</v>
      </c>
      <c r="H148" s="34"/>
      <c r="I148" s="34"/>
      <c r="J148" s="34"/>
      <c r="K148" s="34"/>
      <c r="L148" s="34"/>
      <c r="M148" s="34"/>
      <c r="N148" s="34"/>
      <c r="O148" s="34"/>
      <c r="P148" s="34"/>
      <c r="Q148" s="34"/>
      <c r="R148" s="34"/>
      <c r="S148" s="35">
        <f>F148/10000</f>
        <v>0</v>
      </c>
      <c r="T148" s="35">
        <f>ROUNDUP(S148,0)</f>
        <v>0</v>
      </c>
      <c r="AE148" s="36"/>
      <c r="AL148" s="15">
        <f t="shared" si="97"/>
        <v>0</v>
      </c>
      <c r="AM148" s="15">
        <f t="shared" si="98"/>
        <v>0</v>
      </c>
    </row>
    <row r="149" spans="1:39" x14ac:dyDescent="0.25">
      <c r="B149" s="15" t="s">
        <v>180</v>
      </c>
      <c r="F149" s="16">
        <v>15230</v>
      </c>
      <c r="G149" s="16">
        <f>F149/52</f>
        <v>292.88461538461536</v>
      </c>
      <c r="H149" s="34">
        <f t="shared" si="100"/>
        <v>0</v>
      </c>
      <c r="I149" s="34">
        <f>IF(AC149="Y",(IF(F149&lt;$G$3,$F$3*G149*AE149,IF(F149&lt;$G$2,$F$2*G149*AE149,$F$1*G149*AE149))*$L$2),0)</f>
        <v>2196.6346153846152</v>
      </c>
      <c r="J149" s="34"/>
      <c r="K149" s="34">
        <f>IF(AC149="N",(MIN((($F$3*G149*AE149+ROUNDUP((F149/10000),0)*G149)*2),F149)),0)</f>
        <v>0</v>
      </c>
      <c r="L149" s="34">
        <f>IF(AC149="Y",(MIN((($F$3*G149*AE149+ROUNDUP((F149/10000),0)*G149)*2),F149))*$L$2,0)</f>
        <v>6150.5769230769229</v>
      </c>
      <c r="M149" s="34">
        <f>IF(AC149="N",IF((F149/10000*G149*$M$2)&gt;F149*$M$1,F149*$M$1,(F149/10000*G149*$M$2)),0)</f>
        <v>0</v>
      </c>
      <c r="N149" s="34">
        <f>IF(AC149="Y",(IF((F149/10000*G149*$M$2)&gt;F149*$M$1,F149*$M$1,(F149/10000*G149*$M$2)))*$L$2,0)</f>
        <v>1338.1898076923076</v>
      </c>
      <c r="O149" s="34">
        <f>MAX(IF(F149&lt;$G$3,$F$3*G149*AE149,IF(F149&lt;$G$2,$F$2*G149*AE149,$F$1*G149*AE149)),IF((F149/10000*G149*$M$2)&gt;F149*$M$1,F149*$M$1,(F149/10000*G149*$M$2)))</f>
        <v>1464.4230769230767</v>
      </c>
      <c r="P149" s="34">
        <f>MIN(IF(F149&lt;$G$3,$F$3*G149*AE149,IF(F149&lt;$G$2,$F$2*G149*AE149,$F$1*G149*AE149)),IF((F149/10000*G149*$M$2)&gt;F149*$M$1,F149*$M$1,(F149/10000*G149*$M$2)))</f>
        <v>892.1265384615383</v>
      </c>
      <c r="Q149" s="34">
        <f>MAX(I149,N149)</f>
        <v>2196.6346153846152</v>
      </c>
      <c r="R149" s="34">
        <f>MIN(I149,N149)</f>
        <v>1338.1898076923076</v>
      </c>
      <c r="S149" s="35">
        <f>F149/10000</f>
        <v>1.5229999999999999</v>
      </c>
      <c r="T149" s="35">
        <f>ROUNDUP(S149,0)</f>
        <v>2</v>
      </c>
      <c r="U149" s="17" t="s">
        <v>269</v>
      </c>
      <c r="V149" s="17">
        <f>F149</f>
        <v>15230</v>
      </c>
      <c r="Y149" s="19">
        <f>(W149+X149)</f>
        <v>0</v>
      </c>
      <c r="AC149" s="20" t="s">
        <v>416</v>
      </c>
      <c r="AD149" s="21">
        <v>35521</v>
      </c>
      <c r="AE149" s="36">
        <f t="shared" si="114"/>
        <v>5</v>
      </c>
      <c r="AL149" s="15">
        <f t="shared" si="97"/>
        <v>0</v>
      </c>
      <c r="AM149" s="15">
        <f t="shared" si="98"/>
        <v>0</v>
      </c>
    </row>
    <row r="150" spans="1:39" x14ac:dyDescent="0.25">
      <c r="H150" s="34"/>
      <c r="I150" s="34"/>
      <c r="J150" s="34"/>
      <c r="K150" s="34"/>
      <c r="L150" s="34"/>
      <c r="M150" s="34"/>
      <c r="N150" s="34"/>
      <c r="O150" s="34"/>
      <c r="P150" s="34"/>
      <c r="Q150" s="34"/>
      <c r="R150" s="34"/>
      <c r="AE150" s="36"/>
      <c r="AL150" s="15">
        <f t="shared" si="97"/>
        <v>0</v>
      </c>
      <c r="AM150" s="15">
        <f t="shared" si="98"/>
        <v>0</v>
      </c>
    </row>
    <row r="151" spans="1:39" x14ac:dyDescent="0.25">
      <c r="H151" s="34"/>
      <c r="I151" s="34"/>
      <c r="J151" s="34"/>
      <c r="K151" s="34"/>
      <c r="L151" s="34"/>
      <c r="M151" s="34"/>
      <c r="N151" s="34"/>
      <c r="O151" s="34"/>
      <c r="P151" s="34"/>
      <c r="Q151" s="34"/>
      <c r="R151" s="34"/>
      <c r="AE151" s="36"/>
      <c r="AL151" s="15">
        <f t="shared" si="97"/>
        <v>0</v>
      </c>
      <c r="AM151" s="15">
        <f t="shared" si="98"/>
        <v>0</v>
      </c>
    </row>
    <row r="152" spans="1:39" s="39" customFormat="1" ht="37.799999999999997" x14ac:dyDescent="0.25">
      <c r="A152" s="56" t="s">
        <v>181</v>
      </c>
      <c r="B152" s="39" t="s">
        <v>182</v>
      </c>
      <c r="F152" s="40">
        <v>300000</v>
      </c>
      <c r="G152" s="40">
        <f t="shared" ref="G152:G158" si="115">F152/52</f>
        <v>5769.2307692307695</v>
      </c>
      <c r="H152" s="42"/>
      <c r="I152" s="42"/>
      <c r="J152" s="42"/>
      <c r="K152" s="42"/>
      <c r="L152" s="42"/>
      <c r="M152" s="42"/>
      <c r="N152" s="42"/>
      <c r="O152" s="42"/>
      <c r="P152" s="42"/>
      <c r="Q152" s="42"/>
      <c r="R152" s="42"/>
      <c r="S152" s="43">
        <f t="shared" ref="S152:S158" si="116">F152/10000</f>
        <v>30</v>
      </c>
      <c r="T152" s="43">
        <f t="shared" ref="T152:T158" si="117">ROUNDUP(S152,0)</f>
        <v>30</v>
      </c>
      <c r="U152" s="44" t="s">
        <v>269</v>
      </c>
      <c r="V152" s="44">
        <f t="shared" ref="V152:V158" si="118">F152</f>
        <v>300000</v>
      </c>
      <c r="W152" s="45"/>
      <c r="X152" s="45"/>
      <c r="Y152" s="45">
        <v>170000</v>
      </c>
      <c r="Z152" s="46"/>
      <c r="AA152" s="46"/>
      <c r="AB152" s="46"/>
      <c r="AC152" s="46" t="s">
        <v>416</v>
      </c>
      <c r="AD152" s="31">
        <v>28240</v>
      </c>
      <c r="AE152" s="48">
        <f t="shared" si="114"/>
        <v>24</v>
      </c>
      <c r="AF152" s="46"/>
      <c r="AG152" s="46"/>
      <c r="AH152" s="46"/>
      <c r="AI152" s="46"/>
      <c r="AJ152" s="46"/>
      <c r="AL152" s="6">
        <f t="shared" si="97"/>
        <v>0</v>
      </c>
      <c r="AM152" s="6">
        <f t="shared" si="98"/>
        <v>0</v>
      </c>
    </row>
    <row r="153" spans="1:39" x14ac:dyDescent="0.25">
      <c r="A153" s="56"/>
      <c r="B153" s="15" t="s">
        <v>183</v>
      </c>
      <c r="F153" s="16">
        <v>180000</v>
      </c>
      <c r="G153" s="16">
        <f t="shared" si="115"/>
        <v>3461.5384615384614</v>
      </c>
      <c r="H153" s="34">
        <f t="shared" si="100"/>
        <v>0</v>
      </c>
      <c r="I153" s="34">
        <f t="shared" ref="I153:I158" si="119">IF(AC153="Y",(IF(F153&lt;$G$3,$F$3*G153*AE153,IF(F153&lt;$G$2,$F$2*G153*AE153,$F$1*G153*AE153))*$L$2),0)</f>
        <v>436153.84615384613</v>
      </c>
      <c r="J153" s="34"/>
      <c r="K153" s="34">
        <f t="shared" ref="K153:K158" si="120">IF(AC153="N",(MIN((($F$3*G153*AE153+ROUNDUP((F153/10000),0)*G153)*2),F153)),0)</f>
        <v>0</v>
      </c>
      <c r="L153" s="34">
        <f t="shared" ref="L153:L158" si="121">IF(AC153="Y",(MIN((($F$3*G153*AE153+ROUNDUP((F153/10000),0)*G153)*2),F153))*$L$2,0)</f>
        <v>270000</v>
      </c>
      <c r="M153" s="34">
        <f t="shared" ref="M153:M158" si="122">IF(AC153="N",IF((F153/10000*G153*$M$2)&gt;F153*$M$1,F153*$M$1,(F153/10000*G153*$M$2)),0)</f>
        <v>0</v>
      </c>
      <c r="N153" s="34">
        <f t="shared" ref="N153:N158" si="123">IF(AC153="Y",(IF((F153/10000*G153*$M$2)&gt;F153*$M$1,F153*$M$1,(F153/10000*G153*$M$2)))*$L$2,0)</f>
        <v>186923.07692307691</v>
      </c>
      <c r="O153" s="34">
        <f t="shared" ref="O153:O158" si="124">MAX(IF(F153&lt;$G$3,$F$3*G153*AE153,IF(F153&lt;$G$2,$F$2*G153*AE153,$F$1*G153*AE153)),IF((F153/10000*G153*$M$2)&gt;F153*$M$1,F153*$M$1,(F153/10000*G153*$M$2)))</f>
        <v>290769.23076923075</v>
      </c>
      <c r="P153" s="34">
        <f t="shared" ref="P153:P158" si="125">MIN(IF(F153&lt;$G$3,$F$3*G153*AE153,IF(F153&lt;$G$2,$F$2*G153*AE153,$F$1*G153*AE153)),IF((F153/10000*G153*$M$2)&gt;F153*$M$1,F153*$M$1,(F153/10000*G153*$M$2)))</f>
        <v>124615.38461538461</v>
      </c>
      <c r="Q153" s="34">
        <f t="shared" ref="Q153:Q158" si="126">MAX(I153,N153)</f>
        <v>436153.84615384613</v>
      </c>
      <c r="R153" s="34">
        <f t="shared" ref="R153:R158" si="127">MIN(I153,N153)</f>
        <v>186923.07692307691</v>
      </c>
      <c r="S153" s="35">
        <f t="shared" si="116"/>
        <v>18</v>
      </c>
      <c r="T153" s="35">
        <f t="shared" si="117"/>
        <v>18</v>
      </c>
      <c r="U153" s="17" t="s">
        <v>269</v>
      </c>
      <c r="V153" s="17">
        <f t="shared" si="118"/>
        <v>180000</v>
      </c>
      <c r="W153" s="19">
        <v>50000</v>
      </c>
      <c r="Y153" s="19">
        <f t="shared" ref="Y153:Y158" si="128">(W153+X153)</f>
        <v>50000</v>
      </c>
      <c r="AC153" s="20" t="s">
        <v>416</v>
      </c>
      <c r="AD153" s="21">
        <v>29453</v>
      </c>
      <c r="AE153" s="36">
        <f t="shared" si="114"/>
        <v>21</v>
      </c>
      <c r="AL153" s="15">
        <f t="shared" si="97"/>
        <v>0</v>
      </c>
      <c r="AM153" s="15">
        <f t="shared" si="98"/>
        <v>0</v>
      </c>
    </row>
    <row r="154" spans="1:39" x14ac:dyDescent="0.25">
      <c r="A154" s="56"/>
      <c r="B154" s="15" t="s">
        <v>184</v>
      </c>
      <c r="F154" s="16">
        <v>78676</v>
      </c>
      <c r="G154" s="16">
        <f t="shared" si="115"/>
        <v>1513</v>
      </c>
      <c r="H154" s="34">
        <f t="shared" si="100"/>
        <v>0</v>
      </c>
      <c r="I154" s="34">
        <f t="shared" si="119"/>
        <v>108936</v>
      </c>
      <c r="J154" s="34"/>
      <c r="K154" s="34">
        <f t="shared" si="120"/>
        <v>0</v>
      </c>
      <c r="L154" s="34">
        <f t="shared" si="121"/>
        <v>118014</v>
      </c>
      <c r="M154" s="34">
        <f t="shared" si="122"/>
        <v>0</v>
      </c>
      <c r="N154" s="34">
        <f t="shared" si="123"/>
        <v>35711.036399999997</v>
      </c>
      <c r="O154" s="34">
        <f t="shared" si="124"/>
        <v>72624</v>
      </c>
      <c r="P154" s="34">
        <f t="shared" si="125"/>
        <v>23807.357599999999</v>
      </c>
      <c r="Q154" s="34">
        <f t="shared" si="126"/>
        <v>108936</v>
      </c>
      <c r="R154" s="34">
        <f t="shared" si="127"/>
        <v>35711.036399999997</v>
      </c>
      <c r="S154" s="35">
        <f t="shared" si="116"/>
        <v>7.8676000000000004</v>
      </c>
      <c r="T154" s="35">
        <f t="shared" si="117"/>
        <v>8</v>
      </c>
      <c r="U154" s="17" t="s">
        <v>269</v>
      </c>
      <c r="V154" s="17">
        <f t="shared" si="118"/>
        <v>78676</v>
      </c>
      <c r="Y154" s="19">
        <v>10000</v>
      </c>
      <c r="AC154" s="20" t="s">
        <v>416</v>
      </c>
      <c r="AD154" s="21">
        <v>28277</v>
      </c>
      <c r="AE154" s="36">
        <f t="shared" si="114"/>
        <v>24</v>
      </c>
      <c r="AL154" s="15">
        <f t="shared" si="97"/>
        <v>0</v>
      </c>
      <c r="AM154" s="15">
        <f t="shared" si="98"/>
        <v>0</v>
      </c>
    </row>
    <row r="155" spans="1:39" x14ac:dyDescent="0.25">
      <c r="A155" s="56"/>
      <c r="B155" s="15" t="s">
        <v>185</v>
      </c>
      <c r="F155" s="16">
        <v>34868</v>
      </c>
      <c r="G155" s="16">
        <f t="shared" si="115"/>
        <v>670.53846153846155</v>
      </c>
      <c r="H155" s="34">
        <f t="shared" si="100"/>
        <v>14081.307692307693</v>
      </c>
      <c r="I155" s="34">
        <f t="shared" si="119"/>
        <v>0</v>
      </c>
      <c r="J155" s="34"/>
      <c r="K155" s="34">
        <f t="shared" si="120"/>
        <v>33526.923076923078</v>
      </c>
      <c r="L155" s="34">
        <f t="shared" si="121"/>
        <v>0</v>
      </c>
      <c r="M155" s="34">
        <f t="shared" si="122"/>
        <v>4676.0670153846158</v>
      </c>
      <c r="N155" s="34">
        <f t="shared" si="123"/>
        <v>0</v>
      </c>
      <c r="O155" s="34">
        <f t="shared" si="124"/>
        <v>14081.307692307693</v>
      </c>
      <c r="P155" s="34">
        <f t="shared" si="125"/>
        <v>4676.0670153846158</v>
      </c>
      <c r="Q155" s="34">
        <f t="shared" si="126"/>
        <v>0</v>
      </c>
      <c r="R155" s="34">
        <f t="shared" si="127"/>
        <v>0</v>
      </c>
      <c r="S155" s="35">
        <f t="shared" si="116"/>
        <v>3.4868000000000001</v>
      </c>
      <c r="T155" s="35">
        <f t="shared" si="117"/>
        <v>4</v>
      </c>
      <c r="U155" s="17" t="s">
        <v>269</v>
      </c>
      <c r="V155" s="17">
        <f t="shared" si="118"/>
        <v>34868</v>
      </c>
      <c r="Y155" s="19">
        <f t="shared" si="128"/>
        <v>0</v>
      </c>
      <c r="AC155" s="20" t="s">
        <v>415</v>
      </c>
      <c r="AD155" s="21">
        <v>29508</v>
      </c>
      <c r="AE155" s="36">
        <f t="shared" si="114"/>
        <v>21</v>
      </c>
      <c r="AF155" s="35">
        <f>(G155*AE155)+(G155*T155)</f>
        <v>16763.461538461539</v>
      </c>
      <c r="AG155" s="35">
        <f>26*G155</f>
        <v>17434</v>
      </c>
      <c r="AH155" s="35">
        <f>G155*52</f>
        <v>34868</v>
      </c>
      <c r="AI155" s="35">
        <f>AF155*2</f>
        <v>33526.923076923078</v>
      </c>
      <c r="AJ155" s="35"/>
      <c r="AL155" s="15">
        <f t="shared" si="97"/>
        <v>34868</v>
      </c>
      <c r="AM155" s="15">
        <f t="shared" si="98"/>
        <v>1</v>
      </c>
    </row>
    <row r="156" spans="1:39" x14ac:dyDescent="0.25">
      <c r="A156" s="56"/>
      <c r="B156" s="15" t="s">
        <v>186</v>
      </c>
      <c r="F156" s="16">
        <v>25927</v>
      </c>
      <c r="G156" s="16">
        <f t="shared" si="115"/>
        <v>498.59615384615387</v>
      </c>
      <c r="H156" s="34">
        <f t="shared" si="100"/>
        <v>8476.1346153846152</v>
      </c>
      <c r="I156" s="34">
        <f t="shared" si="119"/>
        <v>0</v>
      </c>
      <c r="J156" s="34"/>
      <c r="K156" s="34">
        <f t="shared" si="120"/>
        <v>19943.846153846152</v>
      </c>
      <c r="L156" s="34">
        <f t="shared" si="121"/>
        <v>0</v>
      </c>
      <c r="M156" s="34">
        <f t="shared" si="122"/>
        <v>2585.4204961538462</v>
      </c>
      <c r="N156" s="34">
        <f t="shared" si="123"/>
        <v>0</v>
      </c>
      <c r="O156" s="34">
        <f t="shared" si="124"/>
        <v>8476.1346153846152</v>
      </c>
      <c r="P156" s="34">
        <f t="shared" si="125"/>
        <v>2585.4204961538462</v>
      </c>
      <c r="Q156" s="34">
        <f t="shared" si="126"/>
        <v>0</v>
      </c>
      <c r="R156" s="34">
        <f t="shared" si="127"/>
        <v>0</v>
      </c>
      <c r="S156" s="35">
        <f t="shared" si="116"/>
        <v>2.5926999999999998</v>
      </c>
      <c r="T156" s="35">
        <f t="shared" si="117"/>
        <v>3</v>
      </c>
      <c r="U156" s="17" t="s">
        <v>269</v>
      </c>
      <c r="V156" s="17">
        <f t="shared" si="118"/>
        <v>25927</v>
      </c>
      <c r="Y156" s="19">
        <f t="shared" si="128"/>
        <v>0</v>
      </c>
      <c r="AC156" s="20" t="s">
        <v>415</v>
      </c>
      <c r="AD156" s="21">
        <v>31146</v>
      </c>
      <c r="AE156" s="36">
        <f t="shared" si="114"/>
        <v>17</v>
      </c>
      <c r="AF156" s="35">
        <f>(G156*AE156)+(G156*T156)</f>
        <v>9971.9230769230762</v>
      </c>
      <c r="AG156" s="35">
        <f>26*G156</f>
        <v>12963.5</v>
      </c>
      <c r="AH156" s="35">
        <f>G156*52</f>
        <v>25927</v>
      </c>
      <c r="AI156" s="35">
        <f>AF156*2</f>
        <v>19943.846153846152</v>
      </c>
      <c r="AJ156" s="35"/>
      <c r="AL156" s="15">
        <f t="shared" si="97"/>
        <v>25927</v>
      </c>
      <c r="AM156" s="15">
        <f t="shared" si="98"/>
        <v>1</v>
      </c>
    </row>
    <row r="157" spans="1:39" x14ac:dyDescent="0.25">
      <c r="A157" s="56"/>
      <c r="B157" s="15" t="s">
        <v>187</v>
      </c>
      <c r="F157" s="16">
        <v>87417</v>
      </c>
      <c r="G157" s="16">
        <f t="shared" si="115"/>
        <v>1681.0961538461538</v>
      </c>
      <c r="H157" s="34">
        <f t="shared" si="100"/>
        <v>0</v>
      </c>
      <c r="I157" s="34">
        <f t="shared" si="119"/>
        <v>55476.173076923078</v>
      </c>
      <c r="J157" s="34"/>
      <c r="K157" s="34">
        <f t="shared" si="120"/>
        <v>0</v>
      </c>
      <c r="L157" s="34">
        <f t="shared" si="121"/>
        <v>100865.76923076923</v>
      </c>
      <c r="M157" s="34">
        <f t="shared" si="122"/>
        <v>0</v>
      </c>
      <c r="N157" s="34">
        <f t="shared" si="123"/>
        <v>44086.914744230766</v>
      </c>
      <c r="O157" s="34">
        <f t="shared" si="124"/>
        <v>36984.115384615383</v>
      </c>
      <c r="P157" s="34">
        <f t="shared" si="125"/>
        <v>29391.276496153845</v>
      </c>
      <c r="Q157" s="34">
        <f t="shared" si="126"/>
        <v>55476.173076923078</v>
      </c>
      <c r="R157" s="34">
        <f t="shared" si="127"/>
        <v>44086.914744230766</v>
      </c>
      <c r="S157" s="35">
        <f t="shared" si="116"/>
        <v>8.7416999999999998</v>
      </c>
      <c r="T157" s="35">
        <f t="shared" si="117"/>
        <v>9</v>
      </c>
      <c r="U157" s="17" t="s">
        <v>269</v>
      </c>
      <c r="V157" s="17">
        <f t="shared" si="118"/>
        <v>87417</v>
      </c>
      <c r="Y157" s="19">
        <v>20000</v>
      </c>
      <c r="AC157" s="20" t="s">
        <v>416</v>
      </c>
      <c r="AD157" s="21">
        <v>33308</v>
      </c>
      <c r="AE157" s="36">
        <f t="shared" si="114"/>
        <v>11</v>
      </c>
      <c r="AL157" s="15">
        <f t="shared" si="97"/>
        <v>0</v>
      </c>
      <c r="AM157" s="15">
        <f t="shared" si="98"/>
        <v>0</v>
      </c>
    </row>
    <row r="158" spans="1:39" x14ac:dyDescent="0.25">
      <c r="A158" s="56"/>
      <c r="B158" s="15" t="s">
        <v>188</v>
      </c>
      <c r="F158" s="16">
        <v>35767</v>
      </c>
      <c r="G158" s="16">
        <f t="shared" si="115"/>
        <v>687.82692307692309</v>
      </c>
      <c r="H158" s="34">
        <f t="shared" si="100"/>
        <v>2751.3076923076924</v>
      </c>
      <c r="I158" s="34">
        <f t="shared" si="119"/>
        <v>0</v>
      </c>
      <c r="J158" s="34"/>
      <c r="K158" s="34">
        <f t="shared" si="120"/>
        <v>11005.23076923077</v>
      </c>
      <c r="L158" s="34">
        <f t="shared" si="121"/>
        <v>0</v>
      </c>
      <c r="M158" s="34">
        <f t="shared" si="122"/>
        <v>4920.3011115384616</v>
      </c>
      <c r="N158" s="34">
        <f t="shared" si="123"/>
        <v>0</v>
      </c>
      <c r="O158" s="34">
        <f t="shared" si="124"/>
        <v>4920.3011115384616</v>
      </c>
      <c r="P158" s="34">
        <f t="shared" si="125"/>
        <v>2751.3076923076924</v>
      </c>
      <c r="Q158" s="34">
        <f t="shared" si="126"/>
        <v>0</v>
      </c>
      <c r="R158" s="34">
        <f t="shared" si="127"/>
        <v>0</v>
      </c>
      <c r="S158" s="35">
        <f t="shared" si="116"/>
        <v>3.5767000000000002</v>
      </c>
      <c r="T158" s="35">
        <f t="shared" si="117"/>
        <v>4</v>
      </c>
      <c r="U158" s="17" t="s">
        <v>269</v>
      </c>
      <c r="V158" s="17">
        <f t="shared" si="118"/>
        <v>35767</v>
      </c>
      <c r="Y158" s="19">
        <f t="shared" si="128"/>
        <v>0</v>
      </c>
      <c r="AC158" s="20" t="s">
        <v>415</v>
      </c>
      <c r="AD158" s="21">
        <v>35744</v>
      </c>
      <c r="AE158" s="36">
        <f t="shared" si="114"/>
        <v>4</v>
      </c>
      <c r="AF158" s="35">
        <f>(G158*AE158)+(G158*T158)</f>
        <v>5502.6153846153848</v>
      </c>
      <c r="AG158" s="35">
        <f>26*G158</f>
        <v>17883.5</v>
      </c>
      <c r="AH158" s="35">
        <f>G158*52</f>
        <v>35767</v>
      </c>
      <c r="AI158" s="35">
        <f>AF158*2</f>
        <v>11005.23076923077</v>
      </c>
      <c r="AJ158" s="35"/>
      <c r="AL158" s="15">
        <f t="shared" si="97"/>
        <v>35767</v>
      </c>
      <c r="AM158" s="15">
        <f t="shared" si="98"/>
        <v>1</v>
      </c>
    </row>
    <row r="159" spans="1:39" x14ac:dyDescent="0.25">
      <c r="H159" s="34"/>
      <c r="I159" s="34"/>
      <c r="J159" s="34"/>
      <c r="K159" s="34"/>
      <c r="L159" s="34"/>
      <c r="M159" s="34"/>
      <c r="N159" s="34"/>
      <c r="O159" s="34"/>
      <c r="P159" s="34"/>
      <c r="Q159" s="34"/>
      <c r="R159" s="34"/>
      <c r="AE159" s="36"/>
      <c r="AL159" s="15">
        <f t="shared" si="97"/>
        <v>0</v>
      </c>
      <c r="AM159" s="15">
        <f t="shared" si="98"/>
        <v>0</v>
      </c>
    </row>
    <row r="160" spans="1:39" x14ac:dyDescent="0.25">
      <c r="H160" s="34"/>
      <c r="I160" s="34"/>
      <c r="J160" s="34"/>
      <c r="K160" s="34"/>
      <c r="L160" s="34"/>
      <c r="M160" s="34"/>
      <c r="N160" s="34"/>
      <c r="O160" s="34"/>
      <c r="P160" s="34"/>
      <c r="Q160" s="34"/>
      <c r="R160" s="34"/>
      <c r="AE160" s="36"/>
      <c r="AL160" s="15">
        <f t="shared" si="97"/>
        <v>0</v>
      </c>
      <c r="AM160" s="15">
        <f t="shared" si="98"/>
        <v>0</v>
      </c>
    </row>
    <row r="161" spans="1:39" ht="15.6" x14ac:dyDescent="0.3">
      <c r="B161" s="63" t="s">
        <v>422</v>
      </c>
      <c r="C161" s="63"/>
      <c r="D161" s="63"/>
      <c r="E161" s="63"/>
      <c r="F161" s="63"/>
      <c r="G161" s="63"/>
      <c r="H161" s="34"/>
      <c r="I161" s="34"/>
      <c r="J161" s="34"/>
      <c r="K161" s="34"/>
      <c r="L161" s="34"/>
      <c r="M161" s="34"/>
      <c r="N161" s="34"/>
      <c r="O161" s="34"/>
      <c r="P161" s="34"/>
      <c r="Q161" s="34"/>
      <c r="R161" s="34"/>
      <c r="S161" s="63"/>
      <c r="T161" s="63"/>
      <c r="U161" s="63"/>
      <c r="V161" s="63"/>
      <c r="W161" s="63"/>
      <c r="X161" s="63"/>
      <c r="Y161" s="63"/>
      <c r="Z161" s="63"/>
      <c r="AA161" s="63"/>
      <c r="AB161" s="63"/>
      <c r="AC161" s="63"/>
      <c r="AE161" s="36"/>
      <c r="AF161" s="63"/>
      <c r="AG161" s="63"/>
      <c r="AH161" s="63"/>
      <c r="AI161" s="63"/>
      <c r="AJ161" s="63"/>
      <c r="AK161" s="63"/>
      <c r="AL161" s="15">
        <f t="shared" si="97"/>
        <v>0</v>
      </c>
      <c r="AM161" s="15">
        <f t="shared" si="98"/>
        <v>0</v>
      </c>
    </row>
    <row r="162" spans="1:39" ht="54.6" x14ac:dyDescent="0.25">
      <c r="A162" s="64" t="s">
        <v>423</v>
      </c>
      <c r="H162" s="34"/>
      <c r="I162" s="34"/>
      <c r="J162" s="34"/>
      <c r="K162" s="34"/>
      <c r="L162" s="34"/>
      <c r="M162" s="34"/>
      <c r="N162" s="34"/>
      <c r="O162" s="34"/>
      <c r="P162" s="34"/>
      <c r="Q162" s="34"/>
      <c r="R162" s="34"/>
      <c r="AE162" s="36"/>
      <c r="AL162" s="15">
        <f t="shared" si="97"/>
        <v>0</v>
      </c>
      <c r="AM162" s="15">
        <f t="shared" si="98"/>
        <v>0</v>
      </c>
    </row>
    <row r="163" spans="1:39" ht="12.75" customHeight="1" x14ac:dyDescent="0.25">
      <c r="A163" s="64"/>
      <c r="B163" s="15" t="s">
        <v>189</v>
      </c>
      <c r="F163" s="16">
        <v>72000</v>
      </c>
      <c r="G163" s="16">
        <f>F163/52</f>
        <v>1384.6153846153845</v>
      </c>
      <c r="H163" s="34">
        <f t="shared" si="100"/>
        <v>0</v>
      </c>
      <c r="I163" s="34">
        <f>IF(AC163="Y",(IF(F163&lt;$G$3,$F$3*G163*AE163,IF(F163&lt;$G$2,$F$2*G163*AE163,$F$1*G163*AE163))*$L$2),0)</f>
        <v>20769.23076923077</v>
      </c>
      <c r="J163" s="34"/>
      <c r="K163" s="34">
        <f>IF(AC163="N",(MIN((($F$3*G163*AE163+ROUNDUP((F163/10000),0)*G163)*2),F163)),0)</f>
        <v>0</v>
      </c>
      <c r="L163" s="34">
        <f>IF(AC163="Y",(MIN((($F$3*G163*AE163+ROUNDUP((F163/10000),0)*G163)*2),F163))*$L$2,0)</f>
        <v>54000</v>
      </c>
      <c r="M163" s="34">
        <f>IF(AC163="N",IF((F163/10000*G163*$M$2)&gt;F163*$M$1,F163*$M$1,(F163/10000*G163*$M$2)),0)</f>
        <v>0</v>
      </c>
      <c r="N163" s="34">
        <f>IF(AC163="Y",(IF((F163/10000*G163*$M$2)&gt;F163*$M$1,F163*$M$1,(F163/10000*G163*$M$2)))*$L$2,0)</f>
        <v>29907.692307692309</v>
      </c>
      <c r="O163" s="34">
        <f>MAX(IF(F163&lt;$G$3,$F$3*G163*AE163,IF(F163&lt;$G$2,$F$2*G163*AE163,$F$1*G163*AE163)),IF((F163/10000*G163*$M$2)&gt;F163*$M$1,F163*$M$1,(F163/10000*G163*$M$2)))</f>
        <v>19938.461538461539</v>
      </c>
      <c r="P163" s="34">
        <f>MIN(IF(F163&lt;$G$3,$F$3*G163*AE163,IF(F163&lt;$G$2,$F$2*G163*AE163,$F$1*G163*AE163)),IF((F163/10000*G163*$M$2)&gt;F163*$M$1,F163*$M$1,(F163/10000*G163*$M$2)))</f>
        <v>13846.153846153846</v>
      </c>
      <c r="Q163" s="34">
        <f>MAX(I163,N163)</f>
        <v>29907.692307692309</v>
      </c>
      <c r="R163" s="34">
        <f>MIN(I163,N163)</f>
        <v>20769.23076923077</v>
      </c>
      <c r="S163" s="35">
        <f>F163/10000</f>
        <v>7.2</v>
      </c>
      <c r="T163" s="35">
        <f>ROUNDUP(S163,0)</f>
        <v>8</v>
      </c>
      <c r="U163" s="17" t="s">
        <v>269</v>
      </c>
      <c r="V163" s="17">
        <f>F163</f>
        <v>72000</v>
      </c>
      <c r="W163" s="19">
        <v>35000</v>
      </c>
      <c r="X163" s="19">
        <v>21030</v>
      </c>
      <c r="Y163" s="19">
        <f>(W163+X163)</f>
        <v>56030</v>
      </c>
      <c r="AA163" s="19">
        <v>21030</v>
      </c>
      <c r="AB163" s="19">
        <v>56820</v>
      </c>
      <c r="AC163" s="20" t="s">
        <v>416</v>
      </c>
      <c r="AD163" s="21">
        <v>35394</v>
      </c>
      <c r="AE163" s="36">
        <f t="shared" si="114"/>
        <v>5</v>
      </c>
      <c r="AL163" s="15">
        <f t="shared" si="97"/>
        <v>0</v>
      </c>
      <c r="AM163" s="15">
        <f t="shared" si="98"/>
        <v>0</v>
      </c>
    </row>
    <row r="164" spans="1:39" x14ac:dyDescent="0.25">
      <c r="A164" s="64"/>
      <c r="B164" s="15" t="s">
        <v>190</v>
      </c>
      <c r="F164" s="16">
        <v>15476</v>
      </c>
      <c r="G164" s="16">
        <f>F164/52</f>
        <v>297.61538461538464</v>
      </c>
      <c r="H164" s="34">
        <f t="shared" si="100"/>
        <v>0</v>
      </c>
      <c r="I164" s="34">
        <f>IF(AC164="Y",(IF(F164&lt;$G$3,$F$3*G164*AE164,IF(F164&lt;$G$2,$F$2*G164*AE164,$F$1*G164*AE164))*$L$2),0)</f>
        <v>1339.2692307692309</v>
      </c>
      <c r="J164" s="34"/>
      <c r="K164" s="34">
        <f>IF(AC164="N",(MIN((($F$3*G164*AE164+ROUNDUP((F164/10000),0)*G164)*2),F164)),0)</f>
        <v>0</v>
      </c>
      <c r="L164" s="34">
        <f>IF(AC164="Y",(MIN((($F$3*G164*AE164+ROUNDUP((F164/10000),0)*G164)*2),F164))*$L$2,0)</f>
        <v>4464.2307692307695</v>
      </c>
      <c r="M164" s="34">
        <f>IF(AC164="N",IF((F164/10000*G164*$M$2)&gt;F164*$M$1,F164*$M$1,(F164/10000*G164*$M$2)),0)</f>
        <v>0</v>
      </c>
      <c r="N164" s="34">
        <f>IF(AC164="Y",(IF((F164/10000*G164*$M$2)&gt;F164*$M$1,F164*$M$1,(F164/10000*G164*$M$2)))*$L$2,0)</f>
        <v>1381.768707692308</v>
      </c>
      <c r="O164" s="34">
        <f>MAX(IF(F164&lt;$G$3,$F$3*G164*AE164,IF(F164&lt;$G$2,$F$2*G164*AE164,$F$1*G164*AE164)),IF((F164/10000*G164*$M$2)&gt;F164*$M$1,F164*$M$1,(F164/10000*G164*$M$2)))</f>
        <v>921.17913846153863</v>
      </c>
      <c r="P164" s="34">
        <f>MIN(IF(F164&lt;$G$3,$F$3*G164*AE164,IF(F164&lt;$G$2,$F$2*G164*AE164,$F$1*G164*AE164)),IF((F164/10000*G164*$M$2)&gt;F164*$M$1,F164*$M$1,(F164/10000*G164*$M$2)))</f>
        <v>892.84615384615392</v>
      </c>
      <c r="Q164" s="34">
        <f>MAX(I164,N164)</f>
        <v>1381.768707692308</v>
      </c>
      <c r="R164" s="34">
        <f>MIN(I164,N164)</f>
        <v>1339.2692307692309</v>
      </c>
      <c r="S164" s="35">
        <f>F164/10000</f>
        <v>1.5476000000000001</v>
      </c>
      <c r="T164" s="35">
        <f>ROUNDUP(S164,0)</f>
        <v>2</v>
      </c>
      <c r="U164" s="17" t="s">
        <v>269</v>
      </c>
      <c r="V164" s="17">
        <f>F164</f>
        <v>15476</v>
      </c>
      <c r="Y164" s="19">
        <f>(W164+X164)</f>
        <v>0</v>
      </c>
      <c r="AC164" s="20" t="s">
        <v>416</v>
      </c>
      <c r="AD164" s="21">
        <v>36269</v>
      </c>
      <c r="AE164" s="36">
        <f t="shared" si="114"/>
        <v>3</v>
      </c>
      <c r="AL164" s="15">
        <f t="shared" si="97"/>
        <v>0</v>
      </c>
      <c r="AM164" s="15">
        <f t="shared" si="98"/>
        <v>0</v>
      </c>
    </row>
    <row r="165" spans="1:39" x14ac:dyDescent="0.25">
      <c r="A165" s="64"/>
      <c r="B165" s="15" t="s">
        <v>191</v>
      </c>
      <c r="F165" s="16">
        <v>16422</v>
      </c>
      <c r="G165" s="16">
        <f>F165/52</f>
        <v>315.80769230769232</v>
      </c>
      <c r="H165" s="34">
        <f t="shared" si="100"/>
        <v>0</v>
      </c>
      <c r="I165" s="34">
        <f>IF(AC165="Y",(IF(F165&lt;$G$3,$F$3*G165*AE165,IF(F165&lt;$G$2,$F$2*G165*AE165,$F$1*G165*AE165))*$L$2),0)</f>
        <v>1421.1346153846152</v>
      </c>
      <c r="J165" s="34"/>
      <c r="K165" s="34">
        <f>IF(AC165="N",(MIN((($F$3*G165*AE165+ROUNDUP((F165/10000),0)*G165)*2),F165)),0)</f>
        <v>0</v>
      </c>
      <c r="L165" s="34">
        <f>IF(AC165="Y",(MIN((($F$3*G165*AE165+ROUNDUP((F165/10000),0)*G165)*2),F165))*$L$2,0)</f>
        <v>4737.1153846153848</v>
      </c>
      <c r="M165" s="34">
        <f>IF(AC165="N",IF((F165/10000*G165*$M$2)&gt;F165*$M$1,F165*$M$1,(F165/10000*G165*$M$2)),0)</f>
        <v>0</v>
      </c>
      <c r="N165" s="34">
        <f>IF(AC165="Y",(IF((F165/10000*G165*$M$2)&gt;F165*$M$1,F165*$M$1,(F165/10000*G165*$M$2)))*$L$2,0)</f>
        <v>1555.8581769230771</v>
      </c>
      <c r="O165" s="34">
        <f>MAX(IF(F165&lt;$G$3,$F$3*G165*AE165,IF(F165&lt;$G$2,$F$2*G165*AE165,$F$1*G165*AE165)),IF((F165/10000*G165*$M$2)&gt;F165*$M$1,F165*$M$1,(F165/10000*G165*$M$2)))</f>
        <v>1037.2387846153847</v>
      </c>
      <c r="P165" s="34">
        <f>MIN(IF(F165&lt;$G$3,$F$3*G165*AE165,IF(F165&lt;$G$2,$F$2*G165*AE165,$F$1*G165*AE165)),IF((F165/10000*G165*$M$2)&gt;F165*$M$1,F165*$M$1,(F165/10000*G165*$M$2)))</f>
        <v>947.42307692307691</v>
      </c>
      <c r="Q165" s="34">
        <f>MAX(I165,N165)</f>
        <v>1555.8581769230771</v>
      </c>
      <c r="R165" s="34">
        <f>MIN(I165,N165)</f>
        <v>1421.1346153846152</v>
      </c>
      <c r="S165" s="35">
        <f>F165/10000</f>
        <v>1.6422000000000001</v>
      </c>
      <c r="T165" s="35">
        <f>ROUNDUP(S165,0)</f>
        <v>2</v>
      </c>
      <c r="U165" s="17" t="s">
        <v>269</v>
      </c>
      <c r="V165" s="17">
        <f>F165</f>
        <v>16422</v>
      </c>
      <c r="Y165" s="19">
        <f>(W165+X165)</f>
        <v>0</v>
      </c>
      <c r="AC165" s="20" t="s">
        <v>416</v>
      </c>
      <c r="AD165" s="21">
        <v>36227</v>
      </c>
      <c r="AE165" s="36">
        <f t="shared" si="114"/>
        <v>3</v>
      </c>
      <c r="AL165" s="15">
        <f t="shared" si="97"/>
        <v>0</v>
      </c>
      <c r="AM165" s="15">
        <f t="shared" si="98"/>
        <v>0</v>
      </c>
    </row>
    <row r="166" spans="1:39" x14ac:dyDescent="0.25">
      <c r="A166" s="64"/>
      <c r="B166" s="15" t="s">
        <v>192</v>
      </c>
      <c r="F166" s="16">
        <v>2186</v>
      </c>
      <c r="G166" s="16">
        <f>F166/52</f>
        <v>42.03846153846154</v>
      </c>
      <c r="H166" s="34">
        <f t="shared" si="100"/>
        <v>0</v>
      </c>
      <c r="I166" s="34">
        <f>IF(AC166="Y",(IF(F166&lt;$G$3,$F$3*G166*AE166,IF(F166&lt;$G$2,$F$2*G166*AE166,$F$1*G166*AE166))*$L$2),0)</f>
        <v>189.17307692307691</v>
      </c>
      <c r="J166" s="34"/>
      <c r="K166" s="34">
        <f>IF(AC166="N",(MIN((($F$3*G166*AE166+ROUNDUP((F166/10000),0)*G166)*2),F166)),0)</f>
        <v>0</v>
      </c>
      <c r="L166" s="34">
        <f>IF(AC166="Y",(MIN((($F$3*G166*AE166+ROUNDUP((F166/10000),0)*G166)*2),F166))*$L$2,0)</f>
        <v>504.46153846153845</v>
      </c>
      <c r="M166" s="34">
        <f>IF(AC166="N",IF((F166/10000*G166*$M$2)&gt;F166*$M$1,F166*$M$1,(F166/10000*G166*$M$2)),0)</f>
        <v>0</v>
      </c>
      <c r="N166" s="34">
        <f>IF(AC166="Y",(IF((F166/10000*G166*$M$2)&gt;F166*$M$1,F166*$M$1,(F166/10000*G166*$M$2)))*$L$2,0)</f>
        <v>27.568823076923078</v>
      </c>
      <c r="O166" s="34">
        <f>MAX(IF(F166&lt;$G$3,$F$3*G166*AE166,IF(F166&lt;$G$2,$F$2*G166*AE166,$F$1*G166*AE166)),IF((F166/10000*G166*$M$2)&gt;F166*$M$1,F166*$M$1,(F166/10000*G166*$M$2)))</f>
        <v>126.11538461538461</v>
      </c>
      <c r="P166" s="34">
        <f>MIN(IF(F166&lt;$G$3,$F$3*G166*AE166,IF(F166&lt;$G$2,$F$2*G166*AE166,$F$1*G166*AE166)),IF((F166/10000*G166*$M$2)&gt;F166*$M$1,F166*$M$1,(F166/10000*G166*$M$2)))</f>
        <v>18.379215384615385</v>
      </c>
      <c r="Q166" s="34">
        <f>MAX(I166,N166)</f>
        <v>189.17307692307691</v>
      </c>
      <c r="R166" s="34">
        <f>MIN(I166,N166)</f>
        <v>27.568823076923078</v>
      </c>
      <c r="S166" s="35">
        <f>F166/10000</f>
        <v>0.21859999999999999</v>
      </c>
      <c r="T166" s="35">
        <f>ROUNDUP(S166,0)</f>
        <v>1</v>
      </c>
      <c r="U166" s="17" t="s">
        <v>269</v>
      </c>
      <c r="V166" s="17">
        <f>F166</f>
        <v>2186</v>
      </c>
      <c r="Y166" s="19">
        <f>(W166+X166)</f>
        <v>0</v>
      </c>
      <c r="AC166" s="20" t="s">
        <v>416</v>
      </c>
      <c r="AD166" s="21">
        <v>36122</v>
      </c>
      <c r="AE166" s="36">
        <f t="shared" si="114"/>
        <v>3</v>
      </c>
      <c r="AL166" s="15">
        <f t="shared" si="97"/>
        <v>0</v>
      </c>
      <c r="AM166" s="15">
        <f t="shared" si="98"/>
        <v>0</v>
      </c>
    </row>
    <row r="167" spans="1:39" x14ac:dyDescent="0.25">
      <c r="H167" s="34"/>
      <c r="I167" s="34"/>
      <c r="J167" s="34"/>
      <c r="K167" s="34"/>
      <c r="L167" s="34"/>
      <c r="M167" s="34"/>
      <c r="N167" s="34"/>
      <c r="O167" s="34"/>
      <c r="P167" s="34"/>
      <c r="Q167" s="34"/>
      <c r="R167" s="34"/>
      <c r="AE167" s="36"/>
      <c r="AL167" s="15">
        <f t="shared" si="97"/>
        <v>0</v>
      </c>
      <c r="AM167" s="15">
        <f t="shared" si="98"/>
        <v>0</v>
      </c>
    </row>
    <row r="168" spans="1:39" x14ac:dyDescent="0.25">
      <c r="H168" s="34"/>
      <c r="I168" s="34"/>
      <c r="J168" s="34"/>
      <c r="K168" s="34"/>
      <c r="L168" s="34"/>
      <c r="M168" s="34"/>
      <c r="N168" s="34"/>
      <c r="O168" s="34"/>
      <c r="P168" s="34"/>
      <c r="Q168" s="34"/>
      <c r="R168" s="34"/>
      <c r="AE168" s="36"/>
      <c r="AL168" s="15">
        <f t="shared" si="97"/>
        <v>0</v>
      </c>
      <c r="AM168" s="15">
        <f t="shared" si="98"/>
        <v>0</v>
      </c>
    </row>
    <row r="169" spans="1:39" ht="58.2" x14ac:dyDescent="0.25">
      <c r="A169" s="56" t="s">
        <v>201</v>
      </c>
      <c r="B169" s="15" t="s">
        <v>193</v>
      </c>
      <c r="F169" s="16">
        <v>275000</v>
      </c>
      <c r="G169" s="16">
        <f t="shared" ref="G169:G176" si="129">F169/52</f>
        <v>5288.4615384615381</v>
      </c>
      <c r="H169" s="34">
        <f t="shared" si="100"/>
        <v>0</v>
      </c>
      <c r="I169" s="34">
        <f t="shared" ref="I169:I176" si="130">IF(AC169="Y",(IF(F169&lt;$G$3,$F$3*G169*AE169,IF(F169&lt;$G$2,$F$2*G169*AE169,$F$1*G169*AE169))*$L$2),0)</f>
        <v>444230.76923076919</v>
      </c>
      <c r="J169" s="34"/>
      <c r="K169" s="34">
        <f t="shared" ref="K169:K176" si="131">IF(AC169="N",(MIN((($F$3*G169*AE169+ROUNDUP((F169/10000),0)*G169)*2),F169)),0)</f>
        <v>0</v>
      </c>
      <c r="L169" s="34">
        <f t="shared" ref="L169:L176" si="132">IF(AC169="Y",(MIN((($F$3*G169*AE169+ROUNDUP((F169/10000),0)*G169)*2),F169))*$L$2,0)</f>
        <v>412500</v>
      </c>
      <c r="M169" s="34">
        <f t="shared" ref="M169:M176" si="133">IF(AC169="N",IF((F169/10000*G169*$M$2)&gt;F169*$M$1,F169*$M$1,(F169/10000*G169*$M$2)),0)</f>
        <v>0</v>
      </c>
      <c r="N169" s="34">
        <f t="shared" ref="N169:N176" si="134">IF(AC169="Y",(IF((F169/10000*G169*$M$2)&gt;F169*$M$1,F169*$M$1,(F169/10000*G169*$M$2)))*$L$2,0)</f>
        <v>309375</v>
      </c>
      <c r="O169" s="34">
        <f t="shared" ref="O169:O176" si="135">MAX(IF(F169&lt;$G$3,$F$3*G169*AE169,IF(F169&lt;$G$2,$F$2*G169*AE169,$F$1*G169*AE169)),IF((F169/10000*G169*$M$2)&gt;F169*$M$1,F169*$M$1,(F169/10000*G169*$M$2)))</f>
        <v>296153.84615384613</v>
      </c>
      <c r="P169" s="34">
        <f t="shared" ref="P169:P176" si="136">MIN(IF(F169&lt;$G$3,$F$3*G169*AE169,IF(F169&lt;$G$2,$F$2*G169*AE169,$F$1*G169*AE169)),IF((F169/10000*G169*$M$2)&gt;F169*$M$1,F169*$M$1,(F169/10000*G169*$M$2)))</f>
        <v>206250</v>
      </c>
      <c r="Q169" s="34">
        <f t="shared" ref="Q169:Q176" si="137">MAX(I169,N169)</f>
        <v>444230.76923076919</v>
      </c>
      <c r="R169" s="34">
        <f t="shared" ref="R169:R176" si="138">MIN(I169,N169)</f>
        <v>309375</v>
      </c>
      <c r="S169" s="35">
        <f t="shared" ref="S169:S176" si="139">F169/10000</f>
        <v>27.5</v>
      </c>
      <c r="T169" s="35">
        <f t="shared" ref="T169:T176" si="140">ROUNDUP(S169,0)</f>
        <v>28</v>
      </c>
      <c r="U169" s="17" t="s">
        <v>269</v>
      </c>
      <c r="V169" s="17">
        <f t="shared" ref="V169:V176" si="141">F169</f>
        <v>275000</v>
      </c>
      <c r="W169" s="19">
        <v>165000</v>
      </c>
      <c r="X169" s="19">
        <v>175250</v>
      </c>
      <c r="Y169" s="19">
        <f t="shared" ref="Y169:Y176" si="142">(W169+X169)</f>
        <v>340250</v>
      </c>
      <c r="AA169" s="20">
        <v>175250</v>
      </c>
      <c r="AB169" s="20">
        <v>445090</v>
      </c>
      <c r="AC169" s="20" t="s">
        <v>416</v>
      </c>
      <c r="AD169" s="21">
        <v>32203</v>
      </c>
      <c r="AE169" s="36">
        <f t="shared" si="114"/>
        <v>14</v>
      </c>
      <c r="AL169" s="15">
        <f t="shared" si="97"/>
        <v>0</v>
      </c>
      <c r="AM169" s="15">
        <f t="shared" si="98"/>
        <v>0</v>
      </c>
    </row>
    <row r="170" spans="1:39" x14ac:dyDescent="0.25">
      <c r="A170" s="56"/>
      <c r="B170" s="15" t="s">
        <v>194</v>
      </c>
      <c r="F170" s="16">
        <v>75096</v>
      </c>
      <c r="G170" s="16">
        <f t="shared" si="129"/>
        <v>1444.1538461538462</v>
      </c>
      <c r="H170" s="34">
        <f t="shared" si="100"/>
        <v>0</v>
      </c>
      <c r="I170" s="34">
        <f t="shared" si="130"/>
        <v>30327.230769230773</v>
      </c>
      <c r="J170" s="34"/>
      <c r="K170" s="34">
        <f t="shared" si="131"/>
        <v>0</v>
      </c>
      <c r="L170" s="34">
        <f t="shared" si="132"/>
        <v>64986.923076923085</v>
      </c>
      <c r="M170" s="34">
        <f t="shared" si="133"/>
        <v>0</v>
      </c>
      <c r="N170" s="34">
        <f t="shared" si="134"/>
        <v>32535.053169230767</v>
      </c>
      <c r="O170" s="34">
        <f t="shared" si="135"/>
        <v>21690.035446153845</v>
      </c>
      <c r="P170" s="34">
        <f t="shared" si="136"/>
        <v>20218.153846153848</v>
      </c>
      <c r="Q170" s="34">
        <f t="shared" si="137"/>
        <v>32535.053169230767</v>
      </c>
      <c r="R170" s="34">
        <f t="shared" si="138"/>
        <v>30327.230769230773</v>
      </c>
      <c r="S170" s="35">
        <f t="shared" si="139"/>
        <v>7.5095999999999998</v>
      </c>
      <c r="T170" s="35">
        <f t="shared" si="140"/>
        <v>8</v>
      </c>
      <c r="U170" s="17" t="s">
        <v>269</v>
      </c>
      <c r="V170" s="17">
        <f t="shared" si="141"/>
        <v>75096</v>
      </c>
      <c r="Y170" s="19">
        <v>10000</v>
      </c>
      <c r="AC170" s="20" t="s">
        <v>416</v>
      </c>
      <c r="AD170" s="21">
        <v>34759</v>
      </c>
      <c r="AE170" s="36">
        <f t="shared" si="114"/>
        <v>7</v>
      </c>
      <c r="AL170" s="15">
        <f t="shared" si="97"/>
        <v>0</v>
      </c>
      <c r="AM170" s="15">
        <f t="shared" si="98"/>
        <v>0</v>
      </c>
    </row>
    <row r="171" spans="1:39" x14ac:dyDescent="0.25">
      <c r="A171" s="56"/>
      <c r="B171" s="15" t="s">
        <v>195</v>
      </c>
      <c r="F171" s="16">
        <v>32478</v>
      </c>
      <c r="G171" s="16">
        <f t="shared" si="129"/>
        <v>624.57692307692309</v>
      </c>
      <c r="H171" s="34">
        <f t="shared" si="100"/>
        <v>3122.8846153846152</v>
      </c>
      <c r="I171" s="34">
        <f t="shared" si="130"/>
        <v>0</v>
      </c>
      <c r="J171" s="34"/>
      <c r="K171" s="34">
        <f t="shared" si="131"/>
        <v>11242.384615384615</v>
      </c>
      <c r="L171" s="34">
        <f t="shared" si="132"/>
        <v>0</v>
      </c>
      <c r="M171" s="34">
        <f t="shared" si="133"/>
        <v>4057.0018615384615</v>
      </c>
      <c r="N171" s="34">
        <f t="shared" si="134"/>
        <v>0</v>
      </c>
      <c r="O171" s="34">
        <f t="shared" si="135"/>
        <v>4057.0018615384615</v>
      </c>
      <c r="P171" s="34">
        <f t="shared" si="136"/>
        <v>3122.8846153846152</v>
      </c>
      <c r="Q171" s="34">
        <f t="shared" si="137"/>
        <v>0</v>
      </c>
      <c r="R171" s="34">
        <f t="shared" si="138"/>
        <v>0</v>
      </c>
      <c r="S171" s="35">
        <f t="shared" si="139"/>
        <v>3.2477999999999998</v>
      </c>
      <c r="T171" s="35">
        <f t="shared" si="140"/>
        <v>4</v>
      </c>
      <c r="U171" s="17" t="s">
        <v>269</v>
      </c>
      <c r="V171" s="17">
        <f t="shared" si="141"/>
        <v>32478</v>
      </c>
      <c r="Y171" s="19">
        <f t="shared" si="142"/>
        <v>0</v>
      </c>
      <c r="AC171" s="20" t="s">
        <v>415</v>
      </c>
      <c r="AD171" s="21">
        <v>35339</v>
      </c>
      <c r="AE171" s="36">
        <f t="shared" si="114"/>
        <v>5</v>
      </c>
      <c r="AF171" s="35">
        <f>(G171*AE171)+(G171*T171)</f>
        <v>5621.1923076923076</v>
      </c>
      <c r="AG171" s="35">
        <f>26*G171</f>
        <v>16239</v>
      </c>
      <c r="AH171" s="35">
        <f>G171*52</f>
        <v>32478</v>
      </c>
      <c r="AI171" s="35">
        <f>AF171*2</f>
        <v>11242.384615384615</v>
      </c>
      <c r="AJ171" s="35"/>
      <c r="AL171" s="15">
        <f t="shared" si="97"/>
        <v>32478</v>
      </c>
      <c r="AM171" s="15">
        <f t="shared" si="98"/>
        <v>1</v>
      </c>
    </row>
    <row r="172" spans="1:39" x14ac:dyDescent="0.25">
      <c r="A172" s="56"/>
      <c r="B172" s="15" t="s">
        <v>196</v>
      </c>
      <c r="F172" s="16">
        <v>23777</v>
      </c>
      <c r="G172" s="16">
        <f t="shared" si="129"/>
        <v>457.25</v>
      </c>
      <c r="H172" s="34">
        <f t="shared" si="100"/>
        <v>3200.75</v>
      </c>
      <c r="I172" s="34">
        <f t="shared" si="130"/>
        <v>0</v>
      </c>
      <c r="J172" s="34"/>
      <c r="K172" s="34">
        <f t="shared" si="131"/>
        <v>9145</v>
      </c>
      <c r="L172" s="34">
        <f t="shared" si="132"/>
        <v>0</v>
      </c>
      <c r="M172" s="34">
        <f t="shared" si="133"/>
        <v>2174.4066499999999</v>
      </c>
      <c r="N172" s="34">
        <f t="shared" si="134"/>
        <v>0</v>
      </c>
      <c r="O172" s="34">
        <f t="shared" si="135"/>
        <v>3200.75</v>
      </c>
      <c r="P172" s="34">
        <f t="shared" si="136"/>
        <v>2174.4066499999999</v>
      </c>
      <c r="Q172" s="34">
        <f t="shared" si="137"/>
        <v>0</v>
      </c>
      <c r="R172" s="34">
        <f t="shared" si="138"/>
        <v>0</v>
      </c>
      <c r="S172" s="35">
        <f t="shared" si="139"/>
        <v>2.3776999999999999</v>
      </c>
      <c r="T172" s="35">
        <f t="shared" si="140"/>
        <v>3</v>
      </c>
      <c r="U172" s="17" t="s">
        <v>269</v>
      </c>
      <c r="V172" s="17">
        <f t="shared" si="141"/>
        <v>23777</v>
      </c>
      <c r="Y172" s="19">
        <f t="shared" si="142"/>
        <v>0</v>
      </c>
      <c r="AC172" s="20" t="s">
        <v>415</v>
      </c>
      <c r="AD172" s="21">
        <v>34820</v>
      </c>
      <c r="AE172" s="36">
        <f t="shared" si="114"/>
        <v>7</v>
      </c>
      <c r="AF172" s="35">
        <f>(G172*AE172)+(G172*T172)</f>
        <v>4572.5</v>
      </c>
      <c r="AG172" s="35">
        <f>26*G172</f>
        <v>11888.5</v>
      </c>
      <c r="AH172" s="35">
        <f>G172*52</f>
        <v>23777</v>
      </c>
      <c r="AI172" s="35">
        <f>AF172*2</f>
        <v>9145</v>
      </c>
      <c r="AJ172" s="35"/>
      <c r="AL172" s="15">
        <f t="shared" si="97"/>
        <v>23777</v>
      </c>
      <c r="AM172" s="15">
        <f t="shared" si="98"/>
        <v>1</v>
      </c>
    </row>
    <row r="173" spans="1:39" x14ac:dyDescent="0.25">
      <c r="A173" s="56"/>
      <c r="B173" s="15" t="s">
        <v>197</v>
      </c>
      <c r="F173" s="16">
        <v>35067</v>
      </c>
      <c r="G173" s="16">
        <f t="shared" si="129"/>
        <v>674.36538461538464</v>
      </c>
      <c r="H173" s="34">
        <f t="shared" si="100"/>
        <v>4046.1923076923076</v>
      </c>
      <c r="I173" s="34">
        <f t="shared" si="130"/>
        <v>0</v>
      </c>
      <c r="J173" s="34"/>
      <c r="K173" s="34">
        <f t="shared" si="131"/>
        <v>13487.307692307691</v>
      </c>
      <c r="L173" s="34">
        <f t="shared" si="132"/>
        <v>0</v>
      </c>
      <c r="M173" s="34">
        <f t="shared" si="133"/>
        <v>4729.5941884615386</v>
      </c>
      <c r="N173" s="34">
        <f t="shared" si="134"/>
        <v>0</v>
      </c>
      <c r="O173" s="34">
        <f t="shared" si="135"/>
        <v>4729.5941884615386</v>
      </c>
      <c r="P173" s="34">
        <f t="shared" si="136"/>
        <v>4046.1923076923076</v>
      </c>
      <c r="Q173" s="34">
        <f t="shared" si="137"/>
        <v>0</v>
      </c>
      <c r="R173" s="34">
        <f t="shared" si="138"/>
        <v>0</v>
      </c>
      <c r="S173" s="35">
        <f t="shared" si="139"/>
        <v>3.5066999999999999</v>
      </c>
      <c r="T173" s="35">
        <f t="shared" si="140"/>
        <v>4</v>
      </c>
      <c r="U173" s="17" t="s">
        <v>269</v>
      </c>
      <c r="V173" s="17">
        <f t="shared" si="141"/>
        <v>35067</v>
      </c>
      <c r="Y173" s="19">
        <f t="shared" si="142"/>
        <v>0</v>
      </c>
      <c r="AC173" s="20" t="s">
        <v>415</v>
      </c>
      <c r="AD173" s="21">
        <v>34862</v>
      </c>
      <c r="AE173" s="36">
        <f t="shared" si="114"/>
        <v>6</v>
      </c>
      <c r="AF173" s="35">
        <f>(G173*AE173)+(G173*T173)</f>
        <v>6743.6538461538457</v>
      </c>
      <c r="AG173" s="35">
        <f>26*G173</f>
        <v>17533.5</v>
      </c>
      <c r="AH173" s="35">
        <f>G173*52</f>
        <v>35067</v>
      </c>
      <c r="AI173" s="35">
        <f>AF173*2</f>
        <v>13487.307692307691</v>
      </c>
      <c r="AJ173" s="35"/>
      <c r="AL173" s="15">
        <f t="shared" si="97"/>
        <v>35067</v>
      </c>
      <c r="AM173" s="15">
        <f t="shared" si="98"/>
        <v>1</v>
      </c>
    </row>
    <row r="174" spans="1:39" x14ac:dyDescent="0.25">
      <c r="A174" s="56"/>
      <c r="B174" s="15" t="s">
        <v>198</v>
      </c>
      <c r="F174" s="16">
        <v>38209</v>
      </c>
      <c r="G174" s="16">
        <f t="shared" si="129"/>
        <v>734.78846153846155</v>
      </c>
      <c r="H174" s="34">
        <f t="shared" si="100"/>
        <v>5143.5192307692305</v>
      </c>
      <c r="I174" s="34">
        <f t="shared" si="130"/>
        <v>0</v>
      </c>
      <c r="J174" s="34"/>
      <c r="K174" s="34">
        <f t="shared" si="131"/>
        <v>16165.346153846152</v>
      </c>
      <c r="L174" s="34">
        <f t="shared" si="132"/>
        <v>0</v>
      </c>
      <c r="M174" s="34">
        <f t="shared" si="133"/>
        <v>5615.1064653846151</v>
      </c>
      <c r="N174" s="34">
        <f t="shared" si="134"/>
        <v>0</v>
      </c>
      <c r="O174" s="34">
        <f t="shared" si="135"/>
        <v>5615.1064653846151</v>
      </c>
      <c r="P174" s="34">
        <f t="shared" si="136"/>
        <v>5143.5192307692305</v>
      </c>
      <c r="Q174" s="34">
        <f t="shared" si="137"/>
        <v>0</v>
      </c>
      <c r="R174" s="34">
        <f t="shared" si="138"/>
        <v>0</v>
      </c>
      <c r="S174" s="35">
        <f t="shared" si="139"/>
        <v>3.8209</v>
      </c>
      <c r="T174" s="35">
        <f t="shared" si="140"/>
        <v>4</v>
      </c>
      <c r="U174" s="17" t="s">
        <v>269</v>
      </c>
      <c r="V174" s="17">
        <f t="shared" si="141"/>
        <v>38209</v>
      </c>
      <c r="Y174" s="19">
        <f t="shared" si="142"/>
        <v>0</v>
      </c>
      <c r="AC174" s="20" t="s">
        <v>415</v>
      </c>
      <c r="AD174" s="21">
        <v>34759</v>
      </c>
      <c r="AE174" s="36">
        <f t="shared" si="114"/>
        <v>7</v>
      </c>
      <c r="AF174" s="35">
        <f>(G174*AE174)+(G174*T174)</f>
        <v>8082.6730769230762</v>
      </c>
      <c r="AG174" s="35">
        <f>26*G174</f>
        <v>19104.5</v>
      </c>
      <c r="AH174" s="35">
        <f>G174*52</f>
        <v>38209</v>
      </c>
      <c r="AI174" s="35">
        <f>AF174*2</f>
        <v>16165.346153846152</v>
      </c>
      <c r="AJ174" s="35"/>
      <c r="AL174" s="15">
        <f t="shared" si="97"/>
        <v>38209</v>
      </c>
      <c r="AM174" s="15">
        <f t="shared" si="98"/>
        <v>1</v>
      </c>
    </row>
    <row r="175" spans="1:39" x14ac:dyDescent="0.25">
      <c r="A175" s="56"/>
      <c r="B175" s="15" t="s">
        <v>199</v>
      </c>
      <c r="F175" s="16">
        <v>70090</v>
      </c>
      <c r="G175" s="16">
        <f t="shared" si="129"/>
        <v>1347.8846153846155</v>
      </c>
      <c r="H175" s="34">
        <f t="shared" si="100"/>
        <v>0</v>
      </c>
      <c r="I175" s="34">
        <f t="shared" si="130"/>
        <v>24261.923076923078</v>
      </c>
      <c r="J175" s="34"/>
      <c r="K175" s="34">
        <f t="shared" si="131"/>
        <v>0</v>
      </c>
      <c r="L175" s="34">
        <f t="shared" si="132"/>
        <v>56611.153846153851</v>
      </c>
      <c r="M175" s="34">
        <f t="shared" si="133"/>
        <v>0</v>
      </c>
      <c r="N175" s="34">
        <f t="shared" si="134"/>
        <v>28341.969807692309</v>
      </c>
      <c r="O175" s="34">
        <f t="shared" si="135"/>
        <v>18894.64653846154</v>
      </c>
      <c r="P175" s="34">
        <f t="shared" si="136"/>
        <v>16174.615384615387</v>
      </c>
      <c r="Q175" s="34">
        <f t="shared" si="137"/>
        <v>28341.969807692309</v>
      </c>
      <c r="R175" s="34">
        <f t="shared" si="138"/>
        <v>24261.923076923078</v>
      </c>
      <c r="S175" s="35">
        <f t="shared" si="139"/>
        <v>7.0090000000000003</v>
      </c>
      <c r="T175" s="35">
        <f t="shared" si="140"/>
        <v>8</v>
      </c>
      <c r="U175" s="17" t="s">
        <v>269</v>
      </c>
      <c r="V175" s="17">
        <f t="shared" si="141"/>
        <v>70090</v>
      </c>
      <c r="W175" s="19">
        <v>25000</v>
      </c>
      <c r="Y175" s="19">
        <f t="shared" si="142"/>
        <v>25000</v>
      </c>
      <c r="AC175" s="20" t="s">
        <v>416</v>
      </c>
      <c r="AD175" s="21">
        <v>35164</v>
      </c>
      <c r="AE175" s="36">
        <f t="shared" si="114"/>
        <v>6</v>
      </c>
      <c r="AL175" s="15">
        <f t="shared" si="97"/>
        <v>0</v>
      </c>
      <c r="AM175" s="15">
        <f t="shared" si="98"/>
        <v>0</v>
      </c>
    </row>
    <row r="176" spans="1:39" x14ac:dyDescent="0.25">
      <c r="A176" s="56"/>
      <c r="B176" s="15" t="s">
        <v>200</v>
      </c>
      <c r="F176" s="16">
        <v>38462</v>
      </c>
      <c r="G176" s="16">
        <f t="shared" si="129"/>
        <v>739.65384615384619</v>
      </c>
      <c r="H176" s="34">
        <f t="shared" si="100"/>
        <v>739.65384615384619</v>
      </c>
      <c r="I176" s="34">
        <f t="shared" si="130"/>
        <v>0</v>
      </c>
      <c r="J176" s="34"/>
      <c r="K176" s="34">
        <f t="shared" si="131"/>
        <v>7396.5384615384619</v>
      </c>
      <c r="L176" s="34">
        <f t="shared" si="132"/>
        <v>0</v>
      </c>
      <c r="M176" s="34">
        <f t="shared" si="133"/>
        <v>5689.7132461538467</v>
      </c>
      <c r="N176" s="34">
        <f t="shared" si="134"/>
        <v>0</v>
      </c>
      <c r="O176" s="34">
        <f t="shared" si="135"/>
        <v>5689.7132461538467</v>
      </c>
      <c r="P176" s="34">
        <f t="shared" si="136"/>
        <v>739.65384615384619</v>
      </c>
      <c r="Q176" s="34">
        <f t="shared" si="137"/>
        <v>0</v>
      </c>
      <c r="R176" s="34">
        <f t="shared" si="138"/>
        <v>0</v>
      </c>
      <c r="S176" s="35">
        <f t="shared" si="139"/>
        <v>3.8462000000000001</v>
      </c>
      <c r="T176" s="35">
        <f t="shared" si="140"/>
        <v>4</v>
      </c>
      <c r="U176" s="17" t="s">
        <v>269</v>
      </c>
      <c r="V176" s="17">
        <f t="shared" si="141"/>
        <v>38462</v>
      </c>
      <c r="Y176" s="19">
        <f t="shared" si="142"/>
        <v>0</v>
      </c>
      <c r="AC176" s="20" t="s">
        <v>415</v>
      </c>
      <c r="AD176" s="21">
        <v>36739</v>
      </c>
      <c r="AE176" s="36">
        <f t="shared" si="114"/>
        <v>1</v>
      </c>
      <c r="AF176" s="35">
        <f>(G176*AE176)+(G176*T176)</f>
        <v>3698.2692307692309</v>
      </c>
      <c r="AG176" s="35">
        <f>26*G176</f>
        <v>19231</v>
      </c>
      <c r="AH176" s="35">
        <f>G176*52</f>
        <v>38462</v>
      </c>
      <c r="AI176" s="35">
        <f>AF176*2</f>
        <v>7396.5384615384619</v>
      </c>
      <c r="AJ176" s="35"/>
      <c r="AL176" s="15">
        <f t="shared" si="97"/>
        <v>38462</v>
      </c>
      <c r="AM176" s="15">
        <f t="shared" si="98"/>
        <v>1</v>
      </c>
    </row>
    <row r="177" spans="1:39" x14ac:dyDescent="0.25">
      <c r="H177" s="34"/>
      <c r="I177" s="34"/>
      <c r="J177" s="34"/>
      <c r="K177" s="34"/>
      <c r="L177" s="34"/>
      <c r="M177" s="34"/>
      <c r="N177" s="34"/>
      <c r="O177" s="34"/>
      <c r="P177" s="34"/>
      <c r="Q177" s="34"/>
      <c r="R177" s="34"/>
      <c r="AE177" s="36"/>
      <c r="AL177" s="15">
        <f t="shared" si="97"/>
        <v>0</v>
      </c>
      <c r="AM177" s="15">
        <f t="shared" si="98"/>
        <v>0</v>
      </c>
    </row>
    <row r="178" spans="1:39" x14ac:dyDescent="0.25">
      <c r="H178" s="34"/>
      <c r="I178" s="34"/>
      <c r="J178" s="34"/>
      <c r="K178" s="34"/>
      <c r="L178" s="34"/>
      <c r="M178" s="34"/>
      <c r="N178" s="34"/>
      <c r="O178" s="34"/>
      <c r="P178" s="34"/>
      <c r="Q178" s="34"/>
      <c r="R178" s="34"/>
      <c r="AE178" s="36"/>
      <c r="AL178" s="15">
        <f t="shared" si="97"/>
        <v>0</v>
      </c>
      <c r="AM178" s="15">
        <f t="shared" si="98"/>
        <v>0</v>
      </c>
    </row>
    <row r="179" spans="1:39" ht="38.4" x14ac:dyDescent="0.25">
      <c r="A179" s="56" t="s">
        <v>207</v>
      </c>
      <c r="B179" s="15" t="s">
        <v>202</v>
      </c>
      <c r="F179" s="16">
        <v>5049</v>
      </c>
      <c r="G179" s="16">
        <f>F179/52</f>
        <v>97.09615384615384</v>
      </c>
      <c r="H179" s="34">
        <f t="shared" si="100"/>
        <v>485.48076923076917</v>
      </c>
      <c r="I179" s="34">
        <f>IF(AC179="Y",(IF(F179&lt;$G$3,$F$3*G179*AE179,IF(F179&lt;$G$2,$F$2*G179*AE179,$F$1*G179*AE179))*$L$2),0)</f>
        <v>0</v>
      </c>
      <c r="J179" s="34"/>
      <c r="K179" s="34">
        <f>IF(AC179="N",(MIN((($F$3*G179*AE179+ROUNDUP((F179/10000),0)*G179)*2),F179)),0)</f>
        <v>1165.153846153846</v>
      </c>
      <c r="L179" s="34">
        <f>IF(AC179="Y",(MIN((($F$3*G179*AE179+ROUNDUP((F179/10000),0)*G179)*2),F179))*$L$2,0)</f>
        <v>0</v>
      </c>
      <c r="M179" s="34">
        <f>IF(AC179="N",IF((F179/10000*G179*$M$2)&gt;F179*$M$1,F179*$M$1,(F179/10000*G179*$M$2)),0)</f>
        <v>98.047696153846147</v>
      </c>
      <c r="N179" s="34">
        <f>IF(AC179="Y",(IF((F179/10000*G179*$M$2)&gt;F179*$M$1,F179*$M$1,(F179/10000*G179*$M$2)))*$L$2,0)</f>
        <v>0</v>
      </c>
      <c r="O179" s="34">
        <f>MAX(IF(F179&lt;$G$3,$F$3*G179*AE179,IF(F179&lt;$G$2,$F$2*G179*AE179,$F$1*G179*AE179)),IF((F179/10000*G179*$M$2)&gt;F179*$M$1,F179*$M$1,(F179/10000*G179*$M$2)))</f>
        <v>485.48076923076917</v>
      </c>
      <c r="P179" s="34">
        <f>MIN(IF(F179&lt;$G$3,$F$3*G179*AE179,IF(F179&lt;$G$2,$F$2*G179*AE179,$F$1*G179*AE179)),IF((F179/10000*G179*$M$2)&gt;F179*$M$1,F179*$M$1,(F179/10000*G179*$M$2)))</f>
        <v>98.047696153846147</v>
      </c>
      <c r="Q179" s="34">
        <f>MAX(I179,N179)</f>
        <v>0</v>
      </c>
      <c r="R179" s="34">
        <f>MIN(I179,N179)</f>
        <v>0</v>
      </c>
      <c r="S179" s="35">
        <f>F179/10000</f>
        <v>0.50490000000000002</v>
      </c>
      <c r="T179" s="35">
        <f>ROUNDUP(S179,0)</f>
        <v>1</v>
      </c>
      <c r="U179" s="17" t="s">
        <v>269</v>
      </c>
      <c r="V179" s="17">
        <f>F179</f>
        <v>5049</v>
      </c>
      <c r="Y179" s="19">
        <f>(W179+X179)</f>
        <v>0</v>
      </c>
      <c r="AC179" s="20" t="s">
        <v>415</v>
      </c>
      <c r="AD179" s="21">
        <v>35370</v>
      </c>
      <c r="AE179" s="36">
        <f t="shared" si="114"/>
        <v>5</v>
      </c>
      <c r="AF179" s="35">
        <f>(G179*AE179)+(G179*T179)</f>
        <v>582.57692307692298</v>
      </c>
      <c r="AG179" s="35">
        <f>26*G179</f>
        <v>2524.5</v>
      </c>
      <c r="AH179" s="35">
        <f>G179*52</f>
        <v>5049</v>
      </c>
      <c r="AI179" s="35">
        <f>AF179*2</f>
        <v>1165.153846153846</v>
      </c>
      <c r="AJ179" s="35"/>
      <c r="AL179" s="15">
        <f t="shared" si="97"/>
        <v>5049</v>
      </c>
      <c r="AM179" s="15">
        <f t="shared" si="98"/>
        <v>1</v>
      </c>
    </row>
    <row r="180" spans="1:39" x14ac:dyDescent="0.25">
      <c r="A180" s="56"/>
      <c r="B180" s="15" t="s">
        <v>203</v>
      </c>
      <c r="F180" s="16">
        <v>8263</v>
      </c>
      <c r="G180" s="16">
        <f>F180/52</f>
        <v>158.90384615384616</v>
      </c>
      <c r="H180" s="34">
        <f t="shared" si="100"/>
        <v>2224.6538461538462</v>
      </c>
      <c r="I180" s="34">
        <f>IF(AC180="Y",(IF(F180&lt;$G$3,$F$3*G180*AE180,IF(F180&lt;$G$2,$F$2*G180*AE180,$F$1*G180*AE180))*$L$2),0)</f>
        <v>0</v>
      </c>
      <c r="J180" s="34"/>
      <c r="K180" s="34">
        <f>IF(AC180="N",(MIN((($F$3*G180*AE180+ROUNDUP((F180/10000),0)*G180)*2),F180)),0)</f>
        <v>4767.1153846153848</v>
      </c>
      <c r="L180" s="34">
        <f>IF(AC180="Y",(MIN((($F$3*G180*AE180+ROUNDUP((F180/10000),0)*G180)*2),F180))*$L$2,0)</f>
        <v>0</v>
      </c>
      <c r="M180" s="34">
        <f>IF(AC180="N",IF((F180/10000*G180*$M$2)&gt;F180*$M$1,F180*$M$1,(F180/10000*G180*$M$2)),0)</f>
        <v>262.60449615384618</v>
      </c>
      <c r="N180" s="34">
        <f>IF(AC180="Y",(IF((F180/10000*G180*$M$2)&gt;F180*$M$1,F180*$M$1,(F180/10000*G180*$M$2)))*$L$2,0)</f>
        <v>0</v>
      </c>
      <c r="O180" s="34">
        <f>MAX(IF(F180&lt;$G$3,$F$3*G180*AE180,IF(F180&lt;$G$2,$F$2*G180*AE180,$F$1*G180*AE180)),IF((F180/10000*G180*$M$2)&gt;F180*$M$1,F180*$M$1,(F180/10000*G180*$M$2)))</f>
        <v>2224.6538461538462</v>
      </c>
      <c r="P180" s="34">
        <f>MIN(IF(F180&lt;$G$3,$F$3*G180*AE180,IF(F180&lt;$G$2,$F$2*G180*AE180,$F$1*G180*AE180)),IF((F180/10000*G180*$M$2)&gt;F180*$M$1,F180*$M$1,(F180/10000*G180*$M$2)))</f>
        <v>262.60449615384618</v>
      </c>
      <c r="Q180" s="34">
        <f>MAX(I180,N180)</f>
        <v>0</v>
      </c>
      <c r="R180" s="34">
        <f>MIN(I180,N180)</f>
        <v>0</v>
      </c>
      <c r="S180" s="35">
        <f>F180/10000</f>
        <v>0.82630000000000003</v>
      </c>
      <c r="T180" s="35">
        <f>ROUNDUP(S180,0)</f>
        <v>1</v>
      </c>
      <c r="U180" s="17" t="s">
        <v>269</v>
      </c>
      <c r="V180" s="17">
        <f>F180</f>
        <v>8263</v>
      </c>
      <c r="Y180" s="19">
        <f>(W180+X180)</f>
        <v>0</v>
      </c>
      <c r="AC180" s="20" t="s">
        <v>415</v>
      </c>
      <c r="AD180" s="21">
        <v>31929</v>
      </c>
      <c r="AE180" s="36">
        <f t="shared" si="114"/>
        <v>14</v>
      </c>
      <c r="AF180" s="35">
        <f>(G180*AE180)+(G180*T180)</f>
        <v>2383.5576923076924</v>
      </c>
      <c r="AG180" s="35">
        <f>26*G180</f>
        <v>4131.5</v>
      </c>
      <c r="AH180" s="35">
        <f>G180*52</f>
        <v>8263</v>
      </c>
      <c r="AI180" s="35">
        <f>AF180*2</f>
        <v>4767.1153846153848</v>
      </c>
      <c r="AJ180" s="35"/>
      <c r="AL180" s="15">
        <f t="shared" si="97"/>
        <v>8263</v>
      </c>
      <c r="AM180" s="15">
        <f t="shared" si="98"/>
        <v>1</v>
      </c>
    </row>
    <row r="181" spans="1:39" x14ac:dyDescent="0.25">
      <c r="A181" s="56"/>
      <c r="B181" s="15" t="s">
        <v>204</v>
      </c>
      <c r="F181" s="16">
        <v>225000</v>
      </c>
      <c r="G181" s="16">
        <f>F181/52</f>
        <v>4326.9230769230771</v>
      </c>
      <c r="H181" s="34">
        <f t="shared" si="100"/>
        <v>0</v>
      </c>
      <c r="I181" s="34">
        <f>IF(AC181="Y",(IF(F181&lt;$G$3,$F$3*G181*AE181,IF(F181&lt;$G$2,$F$2*G181*AE181,$F$1*G181*AE181))*$L$2),0)</f>
        <v>441346.15384615387</v>
      </c>
      <c r="J181" s="34"/>
      <c r="K181" s="34">
        <f>IF(AC181="N",(MIN((($F$3*G181*AE181+ROUNDUP((F181/10000),0)*G181)*2),F181)),0)</f>
        <v>0</v>
      </c>
      <c r="L181" s="34">
        <f>IF(AC181="Y",(MIN((($F$3*G181*AE181+ROUNDUP((F181/10000),0)*G181)*2),F181))*$L$2,0)</f>
        <v>337500</v>
      </c>
      <c r="M181" s="34">
        <f>IF(AC181="N",IF((F181/10000*G181*$M$2)&gt;F181*$M$1,F181*$M$1,(F181/10000*G181*$M$2)),0)</f>
        <v>0</v>
      </c>
      <c r="N181" s="34">
        <f>IF(AC181="Y",(IF((F181/10000*G181*$M$2)&gt;F181*$M$1,F181*$M$1,(F181/10000*G181*$M$2)))*$L$2,0)</f>
        <v>253125</v>
      </c>
      <c r="O181" s="34">
        <f>MAX(IF(F181&lt;$G$3,$F$3*G181*AE181,IF(F181&lt;$G$2,$F$2*G181*AE181,$F$1*G181*AE181)),IF((F181/10000*G181*$M$2)&gt;F181*$M$1,F181*$M$1,(F181/10000*G181*$M$2)))</f>
        <v>294230.76923076925</v>
      </c>
      <c r="P181" s="34">
        <f>MIN(IF(F181&lt;$G$3,$F$3*G181*AE181,IF(F181&lt;$G$2,$F$2*G181*AE181,$F$1*G181*AE181)),IF((F181/10000*G181*$M$2)&gt;F181*$M$1,F181*$M$1,(F181/10000*G181*$M$2)))</f>
        <v>168750</v>
      </c>
      <c r="Q181" s="34">
        <f>MAX(I181,N181)</f>
        <v>441346.15384615387</v>
      </c>
      <c r="R181" s="34">
        <f>MIN(I181,N181)</f>
        <v>253125</v>
      </c>
      <c r="S181" s="35">
        <f>F181/10000</f>
        <v>22.5</v>
      </c>
      <c r="T181" s="35">
        <f>ROUNDUP(S181,0)</f>
        <v>23</v>
      </c>
      <c r="U181" s="17" t="s">
        <v>269</v>
      </c>
      <c r="V181" s="17">
        <f>F181</f>
        <v>225000</v>
      </c>
      <c r="W181" s="19">
        <v>70000</v>
      </c>
      <c r="X181" s="19">
        <v>52575</v>
      </c>
      <c r="Y181" s="19">
        <f>(W181+X181)</f>
        <v>122575</v>
      </c>
      <c r="Z181" s="19"/>
      <c r="AA181" s="19">
        <v>52575</v>
      </c>
      <c r="AB181" s="19">
        <v>132580</v>
      </c>
      <c r="AC181" s="20" t="s">
        <v>416</v>
      </c>
      <c r="AD181" s="21">
        <v>30895</v>
      </c>
      <c r="AE181" s="36">
        <f t="shared" si="114"/>
        <v>17</v>
      </c>
      <c r="AL181" s="15">
        <f t="shared" si="97"/>
        <v>0</v>
      </c>
      <c r="AM181" s="15">
        <f t="shared" si="98"/>
        <v>0</v>
      </c>
    </row>
    <row r="182" spans="1:39" x14ac:dyDescent="0.25">
      <c r="A182" s="56"/>
      <c r="B182" s="15" t="s">
        <v>205</v>
      </c>
      <c r="F182" s="16">
        <v>12853</v>
      </c>
      <c r="G182" s="16">
        <f>F182/52</f>
        <v>247.17307692307693</v>
      </c>
      <c r="H182" s="34">
        <f t="shared" si="100"/>
        <v>1235.8653846153848</v>
      </c>
      <c r="I182" s="34">
        <f>IF(AC182="Y",(IF(F182&lt;$G$3,$F$3*G182*AE182,IF(F182&lt;$G$2,$F$2*G182*AE182,$F$1*G182*AE182))*$L$2),0)</f>
        <v>0</v>
      </c>
      <c r="J182" s="34"/>
      <c r="K182" s="34">
        <f>IF(AC182="N",(MIN((($F$3*G182*AE182+ROUNDUP((F182/10000),0)*G182)*2),F182)),0)</f>
        <v>3460.4230769230771</v>
      </c>
      <c r="L182" s="34">
        <f>IF(AC182="Y",(MIN((($F$3*G182*AE182+ROUNDUP((F182/10000),0)*G182)*2),F182))*$L$2,0)</f>
        <v>0</v>
      </c>
      <c r="M182" s="34">
        <f>IF(AC182="N",IF((F182/10000*G182*$M$2)&gt;F182*$M$1,F182*$M$1,(F182/10000*G182*$M$2)),0)</f>
        <v>635.38311153846166</v>
      </c>
      <c r="N182" s="34">
        <f>IF(AC182="Y",(IF((F182/10000*G182*$M$2)&gt;F182*$M$1,F182*$M$1,(F182/10000*G182*$M$2)))*$L$2,0)</f>
        <v>0</v>
      </c>
      <c r="O182" s="34">
        <f>MAX(IF(F182&lt;$G$3,$F$3*G182*AE182,IF(F182&lt;$G$2,$F$2*G182*AE182,$F$1*G182*AE182)),IF((F182/10000*G182*$M$2)&gt;F182*$M$1,F182*$M$1,(F182/10000*G182*$M$2)))</f>
        <v>1235.8653846153848</v>
      </c>
      <c r="P182" s="34">
        <f>MIN(IF(F182&lt;$G$3,$F$3*G182*AE182,IF(F182&lt;$G$2,$F$2*G182*AE182,$F$1*G182*AE182)),IF((F182/10000*G182*$M$2)&gt;F182*$M$1,F182*$M$1,(F182/10000*G182*$M$2)))</f>
        <v>635.38311153846166</v>
      </c>
      <c r="Q182" s="34">
        <f>MAX(I182,N182)</f>
        <v>0</v>
      </c>
      <c r="R182" s="34">
        <f>MIN(I182,N182)</f>
        <v>0</v>
      </c>
      <c r="S182" s="35">
        <f>F182/10000</f>
        <v>1.2853000000000001</v>
      </c>
      <c r="T182" s="35">
        <f>ROUNDUP(S182,0)</f>
        <v>2</v>
      </c>
      <c r="U182" s="17" t="s">
        <v>269</v>
      </c>
      <c r="V182" s="17">
        <f>F182</f>
        <v>12853</v>
      </c>
      <c r="Y182" s="19">
        <f>(W182+X182)</f>
        <v>0</v>
      </c>
      <c r="AC182" s="20" t="s">
        <v>415</v>
      </c>
      <c r="AD182" s="21">
        <v>35309</v>
      </c>
      <c r="AE182" s="36">
        <f t="shared" si="114"/>
        <v>5</v>
      </c>
      <c r="AF182" s="35">
        <f>(G182*AE182)+(G182*T182)</f>
        <v>1730.2115384615386</v>
      </c>
      <c r="AG182" s="35">
        <f>26*G182</f>
        <v>6426.5</v>
      </c>
      <c r="AH182" s="35">
        <f>G182*52</f>
        <v>12853</v>
      </c>
      <c r="AI182" s="35">
        <f>AF182*2</f>
        <v>3460.4230769230771</v>
      </c>
      <c r="AJ182" s="35"/>
      <c r="AL182" s="15">
        <f t="shared" si="97"/>
        <v>12853</v>
      </c>
      <c r="AM182" s="15">
        <f t="shared" si="98"/>
        <v>1</v>
      </c>
    </row>
    <row r="183" spans="1:39" x14ac:dyDescent="0.25">
      <c r="A183" s="56"/>
      <c r="B183" s="15" t="s">
        <v>206</v>
      </c>
      <c r="F183" s="16">
        <v>22952</v>
      </c>
      <c r="G183" s="16">
        <f>F183/52</f>
        <v>441.38461538461536</v>
      </c>
      <c r="H183" s="34">
        <f t="shared" si="100"/>
        <v>1324.1538461538462</v>
      </c>
      <c r="I183" s="34">
        <f>IF(AC183="Y",(IF(F183&lt;$G$3,$F$3*G183*AE183,IF(F183&lt;$G$2,$F$2*G183*AE183,$F$1*G183*AE183))*$L$2),0)</f>
        <v>0</v>
      </c>
      <c r="J183" s="34"/>
      <c r="K183" s="34">
        <f>IF(AC183="N",(MIN((($F$3*G183*AE183+ROUNDUP((F183/10000),0)*G183)*2),F183)),0)</f>
        <v>5296.6153846153848</v>
      </c>
      <c r="L183" s="34">
        <f>IF(AC183="Y",(MIN((($F$3*G183*AE183+ROUNDUP((F183/10000),0)*G183)*2),F183))*$L$2,0)</f>
        <v>0</v>
      </c>
      <c r="M183" s="34">
        <f>IF(AC183="N",IF((F183/10000*G183*$M$2)&gt;F183*$M$1,F183*$M$1,(F183/10000*G183*$M$2)),0)</f>
        <v>2026.1319384615383</v>
      </c>
      <c r="N183" s="34">
        <f>IF(AC183="Y",(IF((F183/10000*G183*$M$2)&gt;F183*$M$1,F183*$M$1,(F183/10000*G183*$M$2)))*$L$2,0)</f>
        <v>0</v>
      </c>
      <c r="O183" s="34">
        <f>MAX(IF(F183&lt;$G$3,$F$3*G183*AE183,IF(F183&lt;$G$2,$F$2*G183*AE183,$F$1*G183*AE183)),IF((F183/10000*G183*$M$2)&gt;F183*$M$1,F183*$M$1,(F183/10000*G183*$M$2)))</f>
        <v>2026.1319384615383</v>
      </c>
      <c r="P183" s="34">
        <f>MIN(IF(F183&lt;$G$3,$F$3*G183*AE183,IF(F183&lt;$G$2,$F$2*G183*AE183,$F$1*G183*AE183)),IF((F183/10000*G183*$M$2)&gt;F183*$M$1,F183*$M$1,(F183/10000*G183*$M$2)))</f>
        <v>1324.1538461538462</v>
      </c>
      <c r="Q183" s="34">
        <f>MAX(I183,N183)</f>
        <v>0</v>
      </c>
      <c r="R183" s="34">
        <f>MIN(I183,N183)</f>
        <v>0</v>
      </c>
      <c r="S183" s="35">
        <f>F183/10000</f>
        <v>2.2951999999999999</v>
      </c>
      <c r="T183" s="35">
        <f>ROUNDUP(S183,0)</f>
        <v>3</v>
      </c>
      <c r="U183" s="17" t="s">
        <v>269</v>
      </c>
      <c r="V183" s="17">
        <f>F183</f>
        <v>22952</v>
      </c>
      <c r="Y183" s="19">
        <f>(W183+X183)</f>
        <v>0</v>
      </c>
      <c r="AC183" s="20" t="s">
        <v>415</v>
      </c>
      <c r="AD183" s="21">
        <v>36100</v>
      </c>
      <c r="AE183" s="36">
        <f t="shared" si="114"/>
        <v>3</v>
      </c>
      <c r="AF183" s="35">
        <f>(G183*AE183)+(G183*T183)</f>
        <v>2648.3076923076924</v>
      </c>
      <c r="AG183" s="35">
        <f>26*G183</f>
        <v>11476</v>
      </c>
      <c r="AH183" s="35">
        <f>G183*52</f>
        <v>22952</v>
      </c>
      <c r="AI183" s="35">
        <f>AF183*2</f>
        <v>5296.6153846153848</v>
      </c>
      <c r="AJ183" s="35"/>
      <c r="AL183" s="15">
        <f t="shared" si="97"/>
        <v>22952</v>
      </c>
      <c r="AM183" s="15">
        <f t="shared" si="98"/>
        <v>1</v>
      </c>
    </row>
    <row r="184" spans="1:39" x14ac:dyDescent="0.25">
      <c r="H184" s="34"/>
      <c r="I184" s="34"/>
      <c r="J184" s="34"/>
      <c r="K184" s="34"/>
      <c r="L184" s="34"/>
      <c r="M184" s="34"/>
      <c r="N184" s="34"/>
      <c r="O184" s="34"/>
      <c r="P184" s="34"/>
      <c r="Q184" s="34"/>
      <c r="R184" s="34"/>
      <c r="AE184" s="36"/>
      <c r="AL184" s="15">
        <f t="shared" si="97"/>
        <v>0</v>
      </c>
      <c r="AM184" s="15">
        <f t="shared" si="98"/>
        <v>0</v>
      </c>
    </row>
    <row r="185" spans="1:39" ht="37.200000000000003" x14ac:dyDescent="0.25">
      <c r="A185" s="56" t="s">
        <v>211</v>
      </c>
      <c r="H185" s="34"/>
      <c r="I185" s="34"/>
      <c r="J185" s="34"/>
      <c r="K185" s="34"/>
      <c r="L185" s="34"/>
      <c r="M185" s="34"/>
      <c r="N185" s="34"/>
      <c r="O185" s="34"/>
      <c r="P185" s="34"/>
      <c r="Q185" s="34"/>
      <c r="R185" s="34"/>
      <c r="AE185" s="36"/>
      <c r="AL185" s="15">
        <f t="shared" si="97"/>
        <v>0</v>
      </c>
      <c r="AM185" s="15">
        <f t="shared" si="98"/>
        <v>0</v>
      </c>
    </row>
    <row r="186" spans="1:39" x14ac:dyDescent="0.25">
      <c r="A186" s="56"/>
      <c r="B186" s="15" t="s">
        <v>208</v>
      </c>
      <c r="F186" s="16">
        <v>80000</v>
      </c>
      <c r="G186" s="16">
        <f>F186/52</f>
        <v>1538.4615384615386</v>
      </c>
      <c r="H186" s="34">
        <f t="shared" si="100"/>
        <v>0</v>
      </c>
      <c r="I186" s="34">
        <f>IF(AC186="Y",(IF(F186&lt;$G$3,$F$3*G186*AE186,IF(F186&lt;$G$2,$F$2*G186*AE186,$F$1*G186*AE186))*$L$2),0)</f>
        <v>32307.692307692309</v>
      </c>
      <c r="J186" s="34"/>
      <c r="K186" s="34">
        <f>IF(AC186="N",(MIN((($F$3*G186*AE186+ROUNDUP((F186/10000),0)*G186)*2),F186)),0)</f>
        <v>0</v>
      </c>
      <c r="L186" s="34">
        <f>IF(AC186="Y",(MIN((($F$3*G186*AE186+ROUNDUP((F186/10000),0)*G186)*2),F186))*$L$2,0)</f>
        <v>69230.769230769234</v>
      </c>
      <c r="M186" s="34">
        <f>IF(AC186="N",IF((F186/10000*G186*$M$2)&gt;F186*$M$1,F186*$M$1,(F186/10000*G186*$M$2)),0)</f>
        <v>0</v>
      </c>
      <c r="N186" s="34">
        <f>IF(AC186="Y",(IF((F186/10000*G186*$M$2)&gt;F186*$M$1,F186*$M$1,(F186/10000*G186*$M$2)))*$L$2,0)</f>
        <v>36923.076923076922</v>
      </c>
      <c r="O186" s="34">
        <f>MAX(IF(F186&lt;$G$3,$F$3*G186*AE186,IF(F186&lt;$G$2,$F$2*G186*AE186,$F$1*G186*AE186)),IF((F186/10000*G186*$M$2)&gt;F186*$M$1,F186*$M$1,(F186/10000*G186*$M$2)))</f>
        <v>24615.384615384617</v>
      </c>
      <c r="P186" s="34">
        <f>MIN(IF(F186&lt;$G$3,$F$3*G186*AE186,IF(F186&lt;$G$2,$F$2*G186*AE186,$F$1*G186*AE186)),IF((F186/10000*G186*$M$2)&gt;F186*$M$1,F186*$M$1,(F186/10000*G186*$M$2)))</f>
        <v>21538.461538461539</v>
      </c>
      <c r="Q186" s="34">
        <f>MAX(I186,N186)</f>
        <v>36923.076923076922</v>
      </c>
      <c r="R186" s="34">
        <f>MIN(I186,N186)</f>
        <v>32307.692307692309</v>
      </c>
      <c r="S186" s="35">
        <f>F186/10000</f>
        <v>8</v>
      </c>
      <c r="T186" s="35">
        <f>ROUNDUP(S186,0)</f>
        <v>8</v>
      </c>
      <c r="U186" s="17" t="s">
        <v>269</v>
      </c>
      <c r="V186" s="17">
        <f>F186</f>
        <v>80000</v>
      </c>
      <c r="W186" s="19">
        <v>10000</v>
      </c>
      <c r="Y186" s="19">
        <f>(W186+X186)</f>
        <v>10000</v>
      </c>
      <c r="AC186" s="20" t="s">
        <v>416</v>
      </c>
      <c r="AD186" s="21">
        <v>34820</v>
      </c>
      <c r="AE186" s="36">
        <f t="shared" si="114"/>
        <v>7</v>
      </c>
      <c r="AL186" s="15">
        <f t="shared" si="97"/>
        <v>0</v>
      </c>
      <c r="AM186" s="15">
        <f t="shared" si="98"/>
        <v>0</v>
      </c>
    </row>
    <row r="187" spans="1:39" x14ac:dyDescent="0.25">
      <c r="A187" s="56"/>
      <c r="B187" s="15" t="s">
        <v>209</v>
      </c>
      <c r="F187" s="16">
        <v>27098</v>
      </c>
      <c r="G187" s="16">
        <f>F187/52</f>
        <v>521.11538461538464</v>
      </c>
      <c r="H187" s="34">
        <f t="shared" si="100"/>
        <v>0</v>
      </c>
      <c r="I187" s="34">
        <f>IF(AC187="Y",(IF(F187&lt;$G$3,$F$3*G187*AE187,IF(F187&lt;$G$2,$F$2*G187*AE187,$F$1*G187*AE187))*$L$2),0)</f>
        <v>5471.711538461539</v>
      </c>
      <c r="J187" s="34"/>
      <c r="K187" s="34">
        <f>IF(AC187="N",(MIN((($F$3*G187*AE187+ROUNDUP((F187/10000),0)*G187)*2),F187)),0)</f>
        <v>0</v>
      </c>
      <c r="L187" s="34">
        <f>IF(AC187="Y",(MIN((($F$3*G187*AE187+ROUNDUP((F187/10000),0)*G187)*2),F187))*$L$2,0)</f>
        <v>15633.461538461537</v>
      </c>
      <c r="M187" s="34">
        <f>IF(AC187="N",IF((F187/10000*G187*$M$2)&gt;F187*$M$1,F187*$M$1,(F187/10000*G187*$M$2)),0)</f>
        <v>0</v>
      </c>
      <c r="N187" s="34">
        <f>IF(AC187="Y",(IF((F187/10000*G187*$M$2)&gt;F187*$M$1,F187*$M$1,(F187/10000*G187*$M$2)))*$L$2,0)</f>
        <v>4236.3554076923083</v>
      </c>
      <c r="O187" s="34">
        <f>MAX(IF(F187&lt;$G$3,$F$3*G187*AE187,IF(F187&lt;$G$2,$F$2*G187*AE187,$F$1*G187*AE187)),IF((F187/10000*G187*$M$2)&gt;F187*$M$1,F187*$M$1,(F187/10000*G187*$M$2)))</f>
        <v>3647.8076923076924</v>
      </c>
      <c r="P187" s="34">
        <f>MIN(IF(F187&lt;$G$3,$F$3*G187*AE187,IF(F187&lt;$G$2,$F$2*G187*AE187,$F$1*G187*AE187)),IF((F187/10000*G187*$M$2)&gt;F187*$M$1,F187*$M$1,(F187/10000*G187*$M$2)))</f>
        <v>2824.2369384615386</v>
      </c>
      <c r="Q187" s="34">
        <f>MAX(I187,N187)</f>
        <v>5471.711538461539</v>
      </c>
      <c r="R187" s="34">
        <f>MIN(I187,N187)</f>
        <v>4236.3554076923083</v>
      </c>
      <c r="S187" s="35">
        <f>F187/10000</f>
        <v>2.7098</v>
      </c>
      <c r="T187" s="35">
        <f>ROUNDUP(S187,0)</f>
        <v>3</v>
      </c>
      <c r="U187" s="17" t="s">
        <v>269</v>
      </c>
      <c r="V187" s="17">
        <f>F187</f>
        <v>27098</v>
      </c>
      <c r="Y187" s="19">
        <f>(W187+X187)</f>
        <v>0</v>
      </c>
      <c r="AC187" s="20" t="s">
        <v>416</v>
      </c>
      <c r="AD187" s="21">
        <v>34820</v>
      </c>
      <c r="AE187" s="36">
        <f t="shared" si="114"/>
        <v>7</v>
      </c>
      <c r="AL187" s="15">
        <f t="shared" si="97"/>
        <v>0</v>
      </c>
      <c r="AM187" s="15">
        <f t="shared" si="98"/>
        <v>0</v>
      </c>
    </row>
    <row r="188" spans="1:39" x14ac:dyDescent="0.25">
      <c r="A188" s="56"/>
      <c r="B188" s="15" t="s">
        <v>210</v>
      </c>
      <c r="F188" s="16">
        <v>14819</v>
      </c>
      <c r="G188" s="16">
        <f>F188/52</f>
        <v>284.98076923076923</v>
      </c>
      <c r="H188" s="34">
        <f t="shared" si="100"/>
        <v>0</v>
      </c>
      <c r="I188" s="34">
        <f>IF(AC188="Y",(IF(F188&lt;$G$3,$F$3*G188*AE188,IF(F188&lt;$G$2,$F$2*G188*AE188,$F$1*G188*AE188))*$L$2),0)</f>
        <v>2137.3557692307695</v>
      </c>
      <c r="J188" s="34"/>
      <c r="K188" s="34">
        <f>IF(AC188="N",(MIN((($F$3*G188*AE188+ROUNDUP((F188/10000),0)*G188)*2),F188)),0)</f>
        <v>0</v>
      </c>
      <c r="L188" s="34">
        <f>IF(AC188="Y",(MIN((($F$3*G188*AE188+ROUNDUP((F188/10000),0)*G188)*2),F188))*$L$2,0)</f>
        <v>5984.5961538461543</v>
      </c>
      <c r="M188" s="34">
        <f>IF(AC188="N",IF((F188/10000*G188*$M$2)&gt;F188*$M$1,F188*$M$1,(F188/10000*G188*$M$2)),0)</f>
        <v>0</v>
      </c>
      <c r="N188" s="34">
        <f>IF(AC188="Y",(IF((F188/10000*G188*$M$2)&gt;F188*$M$1,F188*$M$1,(F188/10000*G188*$M$2)))*$L$2,0)</f>
        <v>1266.9390057692308</v>
      </c>
      <c r="O188" s="34">
        <f>MAX(IF(F188&lt;$G$3,$F$3*G188*AE188,IF(F188&lt;$G$2,$F$2*G188*AE188,$F$1*G188*AE188)),IF((F188/10000*G188*$M$2)&gt;F188*$M$1,F188*$M$1,(F188/10000*G188*$M$2)))</f>
        <v>1424.9038461538462</v>
      </c>
      <c r="P188" s="34">
        <f>MIN(IF(F188&lt;$G$3,$F$3*G188*AE188,IF(F188&lt;$G$2,$F$2*G188*AE188,$F$1*G188*AE188)),IF((F188/10000*G188*$M$2)&gt;F188*$M$1,F188*$M$1,(F188/10000*G188*$M$2)))</f>
        <v>844.62600384615382</v>
      </c>
      <c r="Q188" s="34">
        <f>MAX(I188,N188)</f>
        <v>2137.3557692307695</v>
      </c>
      <c r="R188" s="34">
        <f>MIN(I188,N188)</f>
        <v>1266.9390057692308</v>
      </c>
      <c r="S188" s="35">
        <f>F188/10000</f>
        <v>1.4819</v>
      </c>
      <c r="T188" s="35">
        <f>ROUNDUP(S188,0)</f>
        <v>2</v>
      </c>
      <c r="U188" s="17" t="s">
        <v>269</v>
      </c>
      <c r="V188" s="17">
        <f>F188</f>
        <v>14819</v>
      </c>
      <c r="Y188" s="19">
        <f>(W188+X188)</f>
        <v>0</v>
      </c>
      <c r="AC188" s="20" t="s">
        <v>416</v>
      </c>
      <c r="AD188" s="21">
        <v>35278</v>
      </c>
      <c r="AE188" s="36">
        <f t="shared" si="114"/>
        <v>5</v>
      </c>
      <c r="AL188" s="15">
        <f t="shared" si="97"/>
        <v>0</v>
      </c>
      <c r="AM188" s="15">
        <f t="shared" si="98"/>
        <v>0</v>
      </c>
    </row>
    <row r="189" spans="1:39" x14ac:dyDescent="0.25">
      <c r="H189" s="34"/>
      <c r="I189" s="34"/>
      <c r="J189" s="34"/>
      <c r="K189" s="34"/>
      <c r="L189" s="34"/>
      <c r="M189" s="34"/>
      <c r="N189" s="34"/>
      <c r="O189" s="34"/>
      <c r="P189" s="34"/>
      <c r="Q189" s="34"/>
      <c r="R189" s="34"/>
      <c r="AE189" s="36"/>
      <c r="AL189" s="15">
        <f t="shared" si="97"/>
        <v>0</v>
      </c>
      <c r="AM189" s="15">
        <f t="shared" si="98"/>
        <v>0</v>
      </c>
    </row>
    <row r="190" spans="1:39" x14ac:dyDescent="0.25">
      <c r="H190" s="34"/>
      <c r="I190" s="34"/>
      <c r="J190" s="34"/>
      <c r="K190" s="34"/>
      <c r="L190" s="34"/>
      <c r="M190" s="34"/>
      <c r="N190" s="34"/>
      <c r="O190" s="34"/>
      <c r="P190" s="34"/>
      <c r="Q190" s="34"/>
      <c r="R190" s="34"/>
      <c r="AE190" s="36"/>
      <c r="AL190" s="15">
        <f t="shared" si="97"/>
        <v>0</v>
      </c>
      <c r="AM190" s="15">
        <f t="shared" si="98"/>
        <v>0</v>
      </c>
    </row>
    <row r="191" spans="1:39" ht="45.6" x14ac:dyDescent="0.25">
      <c r="A191" s="56" t="s">
        <v>218</v>
      </c>
      <c r="B191" s="15" t="s">
        <v>212</v>
      </c>
      <c r="F191" s="16">
        <v>64800</v>
      </c>
      <c r="G191" s="16">
        <f t="shared" ref="G191:G196" si="143">F191/52</f>
        <v>1246.1538461538462</v>
      </c>
      <c r="H191" s="34">
        <f t="shared" si="100"/>
        <v>0</v>
      </c>
      <c r="I191" s="34">
        <f t="shared" ref="I191:I196" si="144">IF(AC191="Y",(IF(F191&lt;$G$3,$F$3*G191*AE191,IF(F191&lt;$G$2,$F$2*G191*AE191,$F$1*G191*AE191))*$L$2),0)</f>
        <v>59815.384615384617</v>
      </c>
      <c r="J191" s="34"/>
      <c r="K191" s="34">
        <f t="shared" ref="K191:K196" si="145">IF(AC191="N",(MIN((($F$3*G191*AE191+ROUNDUP((F191/10000),0)*G191)*2),F191)),0)</f>
        <v>0</v>
      </c>
      <c r="L191" s="34">
        <f t="shared" ref="L191:L196" si="146">IF(AC191="Y",(MIN((($F$3*G191*AE191+ROUNDUP((F191/10000),0)*G191)*2),F191))*$L$2,0)</f>
        <v>85984.615384615376</v>
      </c>
      <c r="M191" s="34">
        <f t="shared" ref="M191:M196" si="147">IF(AC191="N",IF((F191/10000*G191*$M$2)&gt;F191*$M$1,F191*$M$1,(F191/10000*G191*$M$2)),0)</f>
        <v>0</v>
      </c>
      <c r="N191" s="34">
        <f t="shared" ref="N191:N196" si="148">IF(AC191="Y",(IF((F191/10000*G191*$M$2)&gt;F191*$M$1,F191*$M$1,(F191/10000*G191*$M$2)))*$L$2,0)</f>
        <v>24225.230769230773</v>
      </c>
      <c r="O191" s="34">
        <f t="shared" ref="O191:O196" si="149">MAX(IF(F191&lt;$G$3,$F$3*G191*AE191,IF(F191&lt;$G$2,$F$2*G191*AE191,$F$1*G191*AE191)),IF((F191/10000*G191*$M$2)&gt;F191*$M$1,F191*$M$1,(F191/10000*G191*$M$2)))</f>
        <v>39876.923076923078</v>
      </c>
      <c r="P191" s="34">
        <f t="shared" ref="P191:P196" si="150">MIN(IF(F191&lt;$G$3,$F$3*G191*AE191,IF(F191&lt;$G$2,$F$2*G191*AE191,$F$1*G191*AE191)),IF((F191/10000*G191*$M$2)&gt;F191*$M$1,F191*$M$1,(F191/10000*G191*$M$2)))</f>
        <v>16150.153846153848</v>
      </c>
      <c r="Q191" s="34">
        <f t="shared" ref="Q191:Q196" si="151">MAX(I191,N191)</f>
        <v>59815.384615384617</v>
      </c>
      <c r="R191" s="34">
        <f t="shared" ref="R191:R196" si="152">MIN(I191,N191)</f>
        <v>24225.230769230773</v>
      </c>
      <c r="S191" s="35">
        <f t="shared" ref="S191:S196" si="153">F191/10000</f>
        <v>6.48</v>
      </c>
      <c r="T191" s="35">
        <f t="shared" ref="T191:T196" si="154">ROUNDUP(S191,0)</f>
        <v>7</v>
      </c>
      <c r="U191" s="17" t="s">
        <v>269</v>
      </c>
      <c r="V191" s="17">
        <f t="shared" ref="V191:V196" si="155">F191</f>
        <v>64800</v>
      </c>
      <c r="W191" s="19">
        <v>20000</v>
      </c>
      <c r="Y191" s="19">
        <f t="shared" ref="Y191:Y196" si="156">(W191+X191)</f>
        <v>20000</v>
      </c>
      <c r="Z191" s="19"/>
      <c r="AA191" s="19"/>
      <c r="AB191" s="19"/>
      <c r="AC191" s="20" t="s">
        <v>416</v>
      </c>
      <c r="AD191" s="21">
        <v>31291</v>
      </c>
      <c r="AE191" s="36">
        <f t="shared" si="114"/>
        <v>16</v>
      </c>
      <c r="AL191" s="15">
        <f t="shared" si="97"/>
        <v>0</v>
      </c>
      <c r="AM191" s="15">
        <f t="shared" si="98"/>
        <v>0</v>
      </c>
    </row>
    <row r="192" spans="1:39" x14ac:dyDescent="0.25">
      <c r="A192" s="56"/>
      <c r="B192" s="15" t="s">
        <v>213</v>
      </c>
      <c r="F192" s="16">
        <v>24000</v>
      </c>
      <c r="G192" s="16">
        <f t="shared" si="143"/>
        <v>461.53846153846155</v>
      </c>
      <c r="H192" s="34">
        <f t="shared" si="100"/>
        <v>0</v>
      </c>
      <c r="I192" s="34">
        <f t="shared" si="144"/>
        <v>9692.3076923076933</v>
      </c>
      <c r="J192" s="34"/>
      <c r="K192" s="34">
        <f t="shared" si="145"/>
        <v>0</v>
      </c>
      <c r="L192" s="34">
        <f t="shared" si="146"/>
        <v>23538.461538461539</v>
      </c>
      <c r="M192" s="34">
        <f t="shared" si="147"/>
        <v>0</v>
      </c>
      <c r="N192" s="34">
        <f t="shared" si="148"/>
        <v>3323.0769230769229</v>
      </c>
      <c r="O192" s="34">
        <f t="shared" si="149"/>
        <v>6461.5384615384619</v>
      </c>
      <c r="P192" s="34">
        <f t="shared" si="150"/>
        <v>2215.3846153846152</v>
      </c>
      <c r="Q192" s="34">
        <f t="shared" si="151"/>
        <v>9692.3076923076933</v>
      </c>
      <c r="R192" s="34">
        <f t="shared" si="152"/>
        <v>3323.0769230769229</v>
      </c>
      <c r="S192" s="35">
        <f t="shared" si="153"/>
        <v>2.4</v>
      </c>
      <c r="T192" s="35">
        <f t="shared" si="154"/>
        <v>3</v>
      </c>
      <c r="U192" s="17" t="s">
        <v>269</v>
      </c>
      <c r="V192" s="17">
        <f t="shared" si="155"/>
        <v>24000</v>
      </c>
      <c r="Y192" s="19">
        <f t="shared" si="156"/>
        <v>0</v>
      </c>
      <c r="Z192" s="19"/>
      <c r="AA192" s="19"/>
      <c r="AB192" s="19"/>
      <c r="AC192" s="20" t="s">
        <v>416</v>
      </c>
      <c r="AD192" s="21">
        <v>31929</v>
      </c>
      <c r="AE192" s="36">
        <f t="shared" si="114"/>
        <v>14</v>
      </c>
      <c r="AL192" s="15">
        <f t="shared" si="97"/>
        <v>0</v>
      </c>
      <c r="AM192" s="15">
        <f t="shared" si="98"/>
        <v>0</v>
      </c>
    </row>
    <row r="193" spans="1:39" x14ac:dyDescent="0.25">
      <c r="A193" s="56"/>
      <c r="B193" s="15" t="s">
        <v>214</v>
      </c>
      <c r="F193" s="16">
        <v>9000</v>
      </c>
      <c r="G193" s="16">
        <f t="shared" si="143"/>
        <v>173.07692307692307</v>
      </c>
      <c r="H193" s="34">
        <f t="shared" si="100"/>
        <v>0</v>
      </c>
      <c r="I193" s="34">
        <f t="shared" si="144"/>
        <v>3634.6153846153843</v>
      </c>
      <c r="J193" s="34"/>
      <c r="K193" s="34">
        <f t="shared" si="145"/>
        <v>0</v>
      </c>
      <c r="L193" s="34">
        <f t="shared" si="146"/>
        <v>7788.4615384615372</v>
      </c>
      <c r="M193" s="34">
        <f t="shared" si="147"/>
        <v>0</v>
      </c>
      <c r="N193" s="34">
        <f t="shared" si="148"/>
        <v>467.30769230769232</v>
      </c>
      <c r="O193" s="34">
        <f t="shared" si="149"/>
        <v>2423.0769230769229</v>
      </c>
      <c r="P193" s="34">
        <f t="shared" si="150"/>
        <v>311.53846153846155</v>
      </c>
      <c r="Q193" s="34">
        <f t="shared" si="151"/>
        <v>3634.6153846153843</v>
      </c>
      <c r="R193" s="34">
        <f t="shared" si="152"/>
        <v>467.30769230769232</v>
      </c>
      <c r="S193" s="35">
        <f t="shared" si="153"/>
        <v>0.9</v>
      </c>
      <c r="T193" s="35">
        <f t="shared" si="154"/>
        <v>1</v>
      </c>
      <c r="U193" s="17" t="s">
        <v>269</v>
      </c>
      <c r="V193" s="17">
        <f t="shared" si="155"/>
        <v>9000</v>
      </c>
      <c r="Y193" s="19">
        <f t="shared" si="156"/>
        <v>0</v>
      </c>
      <c r="Z193" s="19"/>
      <c r="AA193" s="19"/>
      <c r="AB193" s="19"/>
      <c r="AC193" s="20" t="s">
        <v>416</v>
      </c>
      <c r="AD193" s="21">
        <v>32143</v>
      </c>
      <c r="AE193" s="36">
        <f t="shared" si="114"/>
        <v>14</v>
      </c>
      <c r="AL193" s="15">
        <f t="shared" si="97"/>
        <v>0</v>
      </c>
      <c r="AM193" s="15">
        <f t="shared" si="98"/>
        <v>0</v>
      </c>
    </row>
    <row r="194" spans="1:39" x14ac:dyDescent="0.25">
      <c r="A194" s="56"/>
      <c r="B194" s="15" t="s">
        <v>215</v>
      </c>
      <c r="F194" s="16">
        <v>21000</v>
      </c>
      <c r="G194" s="16">
        <f t="shared" si="143"/>
        <v>403.84615384615387</v>
      </c>
      <c r="H194" s="34">
        <f t="shared" si="100"/>
        <v>0</v>
      </c>
      <c r="I194" s="34">
        <f t="shared" si="144"/>
        <v>6057.6923076923076</v>
      </c>
      <c r="J194" s="34"/>
      <c r="K194" s="34">
        <f t="shared" si="145"/>
        <v>0</v>
      </c>
      <c r="L194" s="34">
        <f t="shared" si="146"/>
        <v>15750</v>
      </c>
      <c r="M194" s="34">
        <f t="shared" si="147"/>
        <v>0</v>
      </c>
      <c r="N194" s="34">
        <f t="shared" si="148"/>
        <v>2544.2307692307695</v>
      </c>
      <c r="O194" s="34">
        <f t="shared" si="149"/>
        <v>4038.4615384615386</v>
      </c>
      <c r="P194" s="34">
        <f t="shared" si="150"/>
        <v>1696.1538461538464</v>
      </c>
      <c r="Q194" s="34">
        <f t="shared" si="151"/>
        <v>6057.6923076923076</v>
      </c>
      <c r="R194" s="34">
        <f t="shared" si="152"/>
        <v>2544.2307692307695</v>
      </c>
      <c r="S194" s="35">
        <f t="shared" si="153"/>
        <v>2.1</v>
      </c>
      <c r="T194" s="35">
        <f t="shared" si="154"/>
        <v>3</v>
      </c>
      <c r="U194" s="17" t="s">
        <v>269</v>
      </c>
      <c r="V194" s="17">
        <f t="shared" si="155"/>
        <v>21000</v>
      </c>
      <c r="Y194" s="19">
        <f t="shared" si="156"/>
        <v>0</v>
      </c>
      <c r="Z194" s="19"/>
      <c r="AA194" s="19"/>
      <c r="AB194" s="19"/>
      <c r="AC194" s="20" t="s">
        <v>416</v>
      </c>
      <c r="AD194" s="21">
        <v>33525</v>
      </c>
      <c r="AE194" s="36">
        <f t="shared" si="114"/>
        <v>10</v>
      </c>
      <c r="AL194" s="15">
        <f t="shared" si="97"/>
        <v>0</v>
      </c>
      <c r="AM194" s="15">
        <f t="shared" si="98"/>
        <v>0</v>
      </c>
    </row>
    <row r="195" spans="1:39" x14ac:dyDescent="0.25">
      <c r="A195" s="56"/>
      <c r="B195" s="15" t="s">
        <v>216</v>
      </c>
      <c r="F195" s="16">
        <v>52800</v>
      </c>
      <c r="G195" s="16">
        <f t="shared" si="143"/>
        <v>1015.3846153846154</v>
      </c>
      <c r="H195" s="34">
        <f t="shared" si="100"/>
        <v>0</v>
      </c>
      <c r="I195" s="34">
        <f t="shared" si="144"/>
        <v>30461.538461538461</v>
      </c>
      <c r="J195" s="34"/>
      <c r="K195" s="34">
        <f t="shared" si="145"/>
        <v>0</v>
      </c>
      <c r="L195" s="34">
        <f t="shared" si="146"/>
        <v>48738.461538461546</v>
      </c>
      <c r="M195" s="34">
        <f t="shared" si="147"/>
        <v>0</v>
      </c>
      <c r="N195" s="34">
        <f t="shared" si="148"/>
        <v>16083.692307692309</v>
      </c>
      <c r="O195" s="34">
        <f t="shared" si="149"/>
        <v>20307.692307692309</v>
      </c>
      <c r="P195" s="34">
        <f t="shared" si="150"/>
        <v>10722.461538461539</v>
      </c>
      <c r="Q195" s="34">
        <f t="shared" si="151"/>
        <v>30461.538461538461</v>
      </c>
      <c r="R195" s="34">
        <f t="shared" si="152"/>
        <v>16083.692307692309</v>
      </c>
      <c r="S195" s="35">
        <f t="shared" si="153"/>
        <v>5.28</v>
      </c>
      <c r="T195" s="35">
        <f t="shared" si="154"/>
        <v>6</v>
      </c>
      <c r="U195" s="17" t="s">
        <v>269</v>
      </c>
      <c r="V195" s="17">
        <f t="shared" si="155"/>
        <v>52800</v>
      </c>
      <c r="W195" s="19">
        <v>10000</v>
      </c>
      <c r="Y195" s="19">
        <f t="shared" si="156"/>
        <v>10000</v>
      </c>
      <c r="Z195" s="19"/>
      <c r="AA195" s="19"/>
      <c r="AB195" s="19"/>
      <c r="AC195" s="20" t="s">
        <v>416</v>
      </c>
      <c r="AD195" s="21">
        <v>33623</v>
      </c>
      <c r="AE195" s="36">
        <f t="shared" si="114"/>
        <v>10</v>
      </c>
      <c r="AL195" s="15">
        <f t="shared" si="97"/>
        <v>0</v>
      </c>
      <c r="AM195" s="15">
        <f t="shared" si="98"/>
        <v>0</v>
      </c>
    </row>
    <row r="196" spans="1:39" x14ac:dyDescent="0.25">
      <c r="A196" s="56"/>
      <c r="B196" s="15" t="s">
        <v>217</v>
      </c>
      <c r="F196" s="16">
        <v>5880</v>
      </c>
      <c r="G196" s="16">
        <f t="shared" si="143"/>
        <v>113.07692307692308</v>
      </c>
      <c r="H196" s="34">
        <f t="shared" si="100"/>
        <v>0</v>
      </c>
      <c r="I196" s="34">
        <f t="shared" si="144"/>
        <v>1526.5384615384617</v>
      </c>
      <c r="J196" s="34"/>
      <c r="K196" s="34">
        <f t="shared" si="145"/>
        <v>0</v>
      </c>
      <c r="L196" s="34">
        <f t="shared" si="146"/>
        <v>3392.3076923076924</v>
      </c>
      <c r="M196" s="34">
        <f t="shared" si="147"/>
        <v>0</v>
      </c>
      <c r="N196" s="34">
        <f t="shared" si="148"/>
        <v>199.46769230769232</v>
      </c>
      <c r="O196" s="34">
        <f t="shared" si="149"/>
        <v>1017.6923076923077</v>
      </c>
      <c r="P196" s="34">
        <f t="shared" si="150"/>
        <v>132.97846153846154</v>
      </c>
      <c r="Q196" s="34">
        <f t="shared" si="151"/>
        <v>1526.5384615384617</v>
      </c>
      <c r="R196" s="34">
        <f t="shared" si="152"/>
        <v>199.46769230769232</v>
      </c>
      <c r="S196" s="35">
        <f t="shared" si="153"/>
        <v>0.58799999999999997</v>
      </c>
      <c r="T196" s="35">
        <f t="shared" si="154"/>
        <v>1</v>
      </c>
      <c r="U196" s="17" t="s">
        <v>269</v>
      </c>
      <c r="V196" s="17">
        <f t="shared" si="155"/>
        <v>5880</v>
      </c>
      <c r="Y196" s="19">
        <f t="shared" si="156"/>
        <v>0</v>
      </c>
      <c r="Z196" s="19"/>
      <c r="AA196" s="19"/>
      <c r="AB196" s="19"/>
      <c r="AC196" s="20" t="s">
        <v>416</v>
      </c>
      <c r="AD196" s="21">
        <v>33939</v>
      </c>
      <c r="AE196" s="36">
        <f t="shared" si="114"/>
        <v>9</v>
      </c>
      <c r="AL196" s="15">
        <f t="shared" si="97"/>
        <v>0</v>
      </c>
      <c r="AM196" s="15">
        <f t="shared" si="98"/>
        <v>0</v>
      </c>
    </row>
    <row r="197" spans="1:39" x14ac:dyDescent="0.25">
      <c r="H197" s="34"/>
      <c r="I197" s="34"/>
      <c r="J197" s="34"/>
      <c r="K197" s="34"/>
      <c r="L197" s="34"/>
      <c r="M197" s="34"/>
      <c r="N197" s="34"/>
      <c r="O197" s="34"/>
      <c r="P197" s="34"/>
      <c r="Q197" s="34"/>
      <c r="R197" s="34"/>
      <c r="Z197" s="19"/>
      <c r="AA197" s="19"/>
      <c r="AB197" s="19"/>
      <c r="AE197" s="36"/>
      <c r="AL197" s="15">
        <f t="shared" si="97"/>
        <v>0</v>
      </c>
      <c r="AM197" s="15">
        <f t="shared" si="98"/>
        <v>0</v>
      </c>
    </row>
    <row r="198" spans="1:39" x14ac:dyDescent="0.25">
      <c r="H198" s="34"/>
      <c r="I198" s="34"/>
      <c r="J198" s="34"/>
      <c r="K198" s="34"/>
      <c r="L198" s="34"/>
      <c r="M198" s="34"/>
      <c r="N198" s="34"/>
      <c r="O198" s="34"/>
      <c r="P198" s="34"/>
      <c r="Q198" s="34"/>
      <c r="R198" s="34"/>
      <c r="Z198" s="19"/>
      <c r="AA198" s="19"/>
      <c r="AB198" s="19"/>
      <c r="AE198" s="36"/>
      <c r="AL198" s="15">
        <f t="shared" si="97"/>
        <v>0</v>
      </c>
      <c r="AM198" s="15">
        <f t="shared" si="98"/>
        <v>0</v>
      </c>
    </row>
    <row r="199" spans="1:39" s="39" customFormat="1" ht="60" x14ac:dyDescent="0.25">
      <c r="A199" s="56" t="s">
        <v>178</v>
      </c>
      <c r="B199" s="39" t="s">
        <v>219</v>
      </c>
      <c r="F199" s="40">
        <v>310345</v>
      </c>
      <c r="G199" s="40">
        <f>F199/52</f>
        <v>5968.1730769230771</v>
      </c>
      <c r="H199" s="42"/>
      <c r="I199" s="42"/>
      <c r="J199" s="42"/>
      <c r="K199" s="42"/>
      <c r="L199" s="42"/>
      <c r="M199" s="42"/>
      <c r="N199" s="42"/>
      <c r="O199" s="42"/>
      <c r="P199" s="42"/>
      <c r="Q199" s="34">
        <f t="shared" ref="Q199:Q229" si="157">MAX(I199,N199)</f>
        <v>0</v>
      </c>
      <c r="R199" s="34">
        <f t="shared" ref="R199:R229" si="158">MIN(I199,N199)</f>
        <v>0</v>
      </c>
      <c r="S199" s="43">
        <f t="shared" ref="S199:S229" si="159">F199/10000</f>
        <v>31.034500000000001</v>
      </c>
      <c r="T199" s="43">
        <f t="shared" ref="T199:T229" si="160">ROUNDUP(S199,0)</f>
        <v>32</v>
      </c>
      <c r="U199" s="44" t="s">
        <v>269</v>
      </c>
      <c r="V199" s="44">
        <f t="shared" ref="V199:V229" si="161">F199</f>
        <v>310345</v>
      </c>
      <c r="W199" s="45">
        <v>360000</v>
      </c>
      <c r="X199" s="45">
        <v>385550</v>
      </c>
      <c r="Y199" s="45">
        <f t="shared" ref="Y199:Y229" si="162">(W199+X199)</f>
        <v>745550</v>
      </c>
      <c r="Z199" s="45"/>
      <c r="AA199" s="45">
        <v>385550</v>
      </c>
      <c r="AB199" s="45">
        <v>937530</v>
      </c>
      <c r="AC199" s="46" t="s">
        <v>416</v>
      </c>
      <c r="AD199" s="31">
        <v>31472</v>
      </c>
      <c r="AE199" s="48">
        <f t="shared" ref="AE199:AE262" si="163">ROUNDUP(DAYS360(AD199,$AE$3)/365,0)</f>
        <v>16</v>
      </c>
      <c r="AF199" s="46"/>
      <c r="AG199" s="46"/>
      <c r="AH199" s="46"/>
      <c r="AI199" s="46"/>
      <c r="AJ199" s="46"/>
      <c r="AL199" s="6">
        <f t="shared" ref="AL199:AL262" si="164">IF(AC199="N",V199,0)</f>
        <v>0</v>
      </c>
      <c r="AM199" s="6">
        <f t="shared" si="98"/>
        <v>0</v>
      </c>
    </row>
    <row r="200" spans="1:39" s="39" customFormat="1" x14ac:dyDescent="0.25">
      <c r="A200" s="56"/>
      <c r="B200" s="39" t="s">
        <v>220</v>
      </c>
      <c r="F200" s="40">
        <v>500000</v>
      </c>
      <c r="G200" s="40">
        <f>F200/52</f>
        <v>9615.3846153846152</v>
      </c>
      <c r="H200" s="42"/>
      <c r="I200" s="42"/>
      <c r="J200" s="42"/>
      <c r="K200" s="42"/>
      <c r="L200" s="42"/>
      <c r="M200" s="42"/>
      <c r="N200" s="42"/>
      <c r="O200" s="42"/>
      <c r="P200" s="42"/>
      <c r="Q200" s="34">
        <f t="shared" si="157"/>
        <v>0</v>
      </c>
      <c r="R200" s="34">
        <f t="shared" si="158"/>
        <v>0</v>
      </c>
      <c r="S200" s="43">
        <f t="shared" si="159"/>
        <v>50</v>
      </c>
      <c r="T200" s="43">
        <f t="shared" si="160"/>
        <v>50</v>
      </c>
      <c r="U200" s="44" t="s">
        <v>269</v>
      </c>
      <c r="V200" s="44">
        <f t="shared" si="161"/>
        <v>500000</v>
      </c>
      <c r="W200" s="45"/>
      <c r="X200" s="45"/>
      <c r="Y200" s="45">
        <v>426000</v>
      </c>
      <c r="Z200" s="45"/>
      <c r="AA200" s="45">
        <v>318955</v>
      </c>
      <c r="AB200" s="45">
        <v>748130</v>
      </c>
      <c r="AC200" s="46" t="s">
        <v>416</v>
      </c>
      <c r="AD200" s="31">
        <v>24828</v>
      </c>
      <c r="AE200" s="48">
        <f t="shared" si="163"/>
        <v>34</v>
      </c>
      <c r="AF200" s="46"/>
      <c r="AG200" s="46"/>
      <c r="AH200" s="46"/>
      <c r="AI200" s="46"/>
      <c r="AJ200" s="46"/>
      <c r="AL200" s="6">
        <f t="shared" si="164"/>
        <v>0</v>
      </c>
      <c r="AM200" s="6">
        <f t="shared" ref="AM200:AM278" si="165">IF(AL200&gt;0,1,0)</f>
        <v>0</v>
      </c>
    </row>
    <row r="201" spans="1:39" x14ac:dyDescent="0.25">
      <c r="A201" s="56"/>
      <c r="B201" s="15" t="s">
        <v>221</v>
      </c>
      <c r="F201" s="16">
        <v>101897</v>
      </c>
      <c r="G201" s="16">
        <f>F201/52</f>
        <v>1959.5576923076924</v>
      </c>
      <c r="H201" s="34">
        <f t="shared" ref="H201:H242" si="166">IF(AC201="N",IF(F201&lt;$G$3,$F$3*G201*AE201,IF(F201&lt;$G$2,$F$2*G201*AE201,$F$1*G201*AE201)),0)</f>
        <v>0</v>
      </c>
      <c r="I201" s="34">
        <f>IF(AC201="Y",(IF(F201&lt;$G$3,$F$3*G201*AE201,IF(F201&lt;$G$2,$F$2*G201*AE201,$F$1*G201*AE201))*$L$2),0)</f>
        <v>58786.730769230766</v>
      </c>
      <c r="J201" s="34"/>
      <c r="K201" s="34">
        <f>IF(AC201="N",(MIN((($F$3*G201*AE201+ROUNDUP((F201/10000),0)*G201)*2),F201)),0)</f>
        <v>0</v>
      </c>
      <c r="L201" s="34">
        <f>IF(AC201="Y",(MIN((($F$3*G201*AE201+ROUNDUP((F201/10000),0)*G201)*2),F201))*$L$2,0)</f>
        <v>94058.769230769234</v>
      </c>
      <c r="M201" s="34">
        <f>IF(AC201="N",IF((F201/10000*G201*$M$2)&gt;F201*$M$1,F201*$M$1,(F201/10000*G201*$M$2)),0)</f>
        <v>0</v>
      </c>
      <c r="N201" s="34">
        <f>IF(AC201="Y",(IF((F201/10000*G201*$M$2)&gt;F201*$M$1,F201*$M$1,(F201/10000*G201*$M$2)))*$L$2,0)</f>
        <v>59901.915051923075</v>
      </c>
      <c r="O201" s="34">
        <f>MAX(IF(F201&lt;$G$3,$F$3*G201*AE201,IF(F201&lt;$G$2,$F$2*G201*AE201,$F$1*G201*AE201)),IF((F201/10000*G201*$M$2)&gt;F201*$M$1,F201*$M$1,(F201/10000*G201*$M$2)))</f>
        <v>39934.610034615383</v>
      </c>
      <c r="P201" s="34">
        <f>MIN(IF(F201&lt;$G$3,$F$3*G201*AE201,IF(F201&lt;$G$2,$F$2*G201*AE201,$F$1*G201*AE201)),IF((F201/10000*G201*$M$2)&gt;F201*$M$1,F201*$M$1,(F201/10000*G201*$M$2)))</f>
        <v>39191.153846153844</v>
      </c>
      <c r="Q201" s="34">
        <f t="shared" si="157"/>
        <v>59901.915051923075</v>
      </c>
      <c r="R201" s="34">
        <f t="shared" si="158"/>
        <v>58786.730769230766</v>
      </c>
      <c r="S201" s="35">
        <f t="shared" si="159"/>
        <v>10.1897</v>
      </c>
      <c r="T201" s="35">
        <f t="shared" si="160"/>
        <v>11</v>
      </c>
      <c r="U201" s="17" t="s">
        <v>269</v>
      </c>
      <c r="V201" s="17">
        <f t="shared" si="161"/>
        <v>101897</v>
      </c>
      <c r="Y201" s="19">
        <v>25000</v>
      </c>
      <c r="Z201" s="19"/>
      <c r="AA201" s="19">
        <v>17525</v>
      </c>
      <c r="AB201" s="19">
        <v>47350</v>
      </c>
      <c r="AC201" s="20" t="s">
        <v>416</v>
      </c>
      <c r="AD201" s="21">
        <v>35490</v>
      </c>
      <c r="AE201" s="36">
        <f t="shared" si="163"/>
        <v>5</v>
      </c>
      <c r="AL201" s="15">
        <f t="shared" si="164"/>
        <v>0</v>
      </c>
      <c r="AM201" s="15">
        <f t="shared" si="165"/>
        <v>0</v>
      </c>
    </row>
    <row r="202" spans="1:39" x14ac:dyDescent="0.25">
      <c r="A202" s="56"/>
      <c r="B202" s="15" t="s">
        <v>222</v>
      </c>
      <c r="F202" s="16">
        <v>45541</v>
      </c>
      <c r="G202" s="16">
        <f>F202/52</f>
        <v>875.78846153846155</v>
      </c>
      <c r="H202" s="34">
        <f t="shared" si="166"/>
        <v>0</v>
      </c>
      <c r="I202" s="34">
        <f>IF(AC202="Y",(IF(F202&lt;$G$3,$F$3*G202*AE202,IF(F202&lt;$G$2,$F$2*G202*AE202,$F$1*G202*AE202))*$L$2),0)</f>
        <v>6568.413461538461</v>
      </c>
      <c r="J202" s="34"/>
      <c r="K202" s="34">
        <f>IF(AC202="N",(MIN((($F$3*G202*AE202+ROUNDUP((F202/10000),0)*G202)*2),F202)),0)</f>
        <v>0</v>
      </c>
      <c r="L202" s="34">
        <f>IF(AC202="Y",(MIN((($F$3*G202*AE202+ROUNDUP((F202/10000),0)*G202)*2),F202))*$L$2,0)</f>
        <v>26273.653846153844</v>
      </c>
      <c r="M202" s="34">
        <f>IF(AC202="N",IF((F202/10000*G202*$M$2)&gt;F202*$M$1,F202*$M$1,(F202/10000*G202*$M$2)),0)</f>
        <v>0</v>
      </c>
      <c r="N202" s="34">
        <f>IF(AC202="Y",(IF((F202/10000*G202*$M$2)&gt;F202*$M$1,F202*$M$1,(F202/10000*G202*$M$2)))*$L$2,0)</f>
        <v>11965.284698076923</v>
      </c>
      <c r="O202" s="34">
        <f>MAX(IF(F202&lt;$G$3,$F$3*G202*AE202,IF(F202&lt;$G$2,$F$2*G202*AE202,$F$1*G202*AE202)),IF((F202/10000*G202*$M$2)&gt;F202*$M$1,F202*$M$1,(F202/10000*G202*$M$2)))</f>
        <v>7976.8564653846151</v>
      </c>
      <c r="P202" s="34">
        <f>MIN(IF(F202&lt;$G$3,$F$3*G202*AE202,IF(F202&lt;$G$2,$F$2*G202*AE202,$F$1*G202*AE202)),IF((F202/10000*G202*$M$2)&gt;F202*$M$1,F202*$M$1,(F202/10000*G202*$M$2)))</f>
        <v>4378.9423076923076</v>
      </c>
      <c r="Q202" s="34">
        <f t="shared" si="157"/>
        <v>11965.284698076923</v>
      </c>
      <c r="R202" s="34">
        <f t="shared" si="158"/>
        <v>6568.413461538461</v>
      </c>
      <c r="S202" s="35">
        <f t="shared" si="159"/>
        <v>4.5541</v>
      </c>
      <c r="T202" s="35">
        <f t="shared" si="160"/>
        <v>5</v>
      </c>
      <c r="U202" s="17" t="s">
        <v>269</v>
      </c>
      <c r="V202" s="17">
        <f t="shared" si="161"/>
        <v>45541</v>
      </c>
      <c r="Y202" s="19">
        <f t="shared" si="162"/>
        <v>0</v>
      </c>
      <c r="Z202" s="19"/>
      <c r="AA202" s="19"/>
      <c r="AB202" s="19"/>
      <c r="AC202" s="20" t="s">
        <v>416</v>
      </c>
      <c r="AD202" s="21">
        <v>35370</v>
      </c>
      <c r="AE202" s="36">
        <f t="shared" si="163"/>
        <v>5</v>
      </c>
      <c r="AL202" s="15">
        <f t="shared" si="164"/>
        <v>0</v>
      </c>
      <c r="AM202" s="15">
        <f t="shared" si="165"/>
        <v>0</v>
      </c>
    </row>
    <row r="203" spans="1:39" x14ac:dyDescent="0.25">
      <c r="A203" s="56"/>
      <c r="B203" s="15" t="s">
        <v>329</v>
      </c>
      <c r="F203" s="16">
        <v>50507</v>
      </c>
      <c r="G203" s="16">
        <f>F203/52</f>
        <v>971.28846153846155</v>
      </c>
      <c r="H203" s="34">
        <f t="shared" si="166"/>
        <v>0</v>
      </c>
      <c r="I203" s="34">
        <f>IF(AC203="Y",(IF(F203&lt;$G$3,$F$3*G203*AE203,IF(F203&lt;$G$2,$F$2*G203*AE203,$F$1*G203*AE203))*$L$2),0)</f>
        <v>11655.461538461539</v>
      </c>
      <c r="J203" s="34"/>
      <c r="K203" s="34">
        <f>IF(AC203="N",(MIN((($F$3*G203*AE203+ROUNDUP((F203/10000),0)*G203)*2),F203)),0)</f>
        <v>0</v>
      </c>
      <c r="L203" s="34">
        <f>IF(AC203="Y",(MIN((($F$3*G203*AE203+ROUNDUP((F203/10000),0)*G203)*2),F203))*$L$2,0)</f>
        <v>29138.653846153844</v>
      </c>
      <c r="M203" s="34">
        <f>IF(AC203="N",IF((F203/10000*G203*$M$2)&gt;F203*$M$1,F203*$M$1,(F203/10000*G203*$M$2)),0)</f>
        <v>0</v>
      </c>
      <c r="N203" s="34">
        <f>IF(AC203="Y",(IF((F203/10000*G203*$M$2)&gt;F203*$M$1,F203*$M$1,(F203/10000*G203*$M$2)))*$L$2,0)</f>
        <v>14717.059898076921</v>
      </c>
      <c r="O203" s="34">
        <f>MAX(IF(F203&lt;$G$3,$F$3*G203*AE203,IF(F203&lt;$G$2,$F$2*G203*AE203,$F$1*G203*AE203)),IF((F203/10000*G203*$M$2)&gt;F203*$M$1,F203*$M$1,(F203/10000*G203*$M$2)))</f>
        <v>9811.3732653846146</v>
      </c>
      <c r="P203" s="34">
        <f>MIN(IF(F203&lt;$G$3,$F$3*G203*AE203,IF(F203&lt;$G$2,$F$2*G203*AE203,$F$1*G203*AE203)),IF((F203/10000*G203*$M$2)&gt;F203*$M$1,F203*$M$1,(F203/10000*G203*$M$2)))</f>
        <v>7770.3076923076924</v>
      </c>
      <c r="Q203" s="34">
        <f t="shared" si="157"/>
        <v>14717.059898076921</v>
      </c>
      <c r="R203" s="34">
        <f t="shared" si="158"/>
        <v>11655.461538461539</v>
      </c>
      <c r="S203" s="35">
        <f t="shared" si="159"/>
        <v>5.0507</v>
      </c>
      <c r="T203" s="35">
        <f t="shared" si="160"/>
        <v>6</v>
      </c>
      <c r="U203" s="17" t="s">
        <v>269</v>
      </c>
      <c r="V203" s="17">
        <f t="shared" si="161"/>
        <v>50507</v>
      </c>
      <c r="W203" s="19">
        <v>5000</v>
      </c>
      <c r="Y203" s="19">
        <f t="shared" si="162"/>
        <v>5000</v>
      </c>
      <c r="Z203" s="19"/>
      <c r="AA203" s="19"/>
      <c r="AB203" s="19"/>
      <c r="AC203" s="20" t="s">
        <v>416</v>
      </c>
      <c r="AD203" s="21">
        <v>35657</v>
      </c>
      <c r="AE203" s="36">
        <f t="shared" si="163"/>
        <v>4</v>
      </c>
      <c r="AL203" s="15">
        <f t="shared" si="164"/>
        <v>0</v>
      </c>
      <c r="AM203" s="15">
        <f t="shared" si="165"/>
        <v>0</v>
      </c>
    </row>
    <row r="204" spans="1:39" s="39" customFormat="1" x14ac:dyDescent="0.25">
      <c r="A204" s="56"/>
      <c r="B204" s="39" t="s">
        <v>223</v>
      </c>
      <c r="F204" s="40">
        <v>258621</v>
      </c>
      <c r="G204" s="40">
        <f t="shared" ref="G204:G225" si="167">F204/52</f>
        <v>4973.4807692307695</v>
      </c>
      <c r="H204" s="42"/>
      <c r="I204" s="42"/>
      <c r="J204" s="42"/>
      <c r="K204" s="42"/>
      <c r="L204" s="42"/>
      <c r="M204" s="42"/>
      <c r="N204" s="42"/>
      <c r="O204" s="42"/>
      <c r="P204" s="42"/>
      <c r="Q204" s="34">
        <f t="shared" si="157"/>
        <v>0</v>
      </c>
      <c r="R204" s="34">
        <f t="shared" si="158"/>
        <v>0</v>
      </c>
      <c r="S204" s="43">
        <f t="shared" si="159"/>
        <v>25.862100000000002</v>
      </c>
      <c r="T204" s="43">
        <f t="shared" si="160"/>
        <v>26</v>
      </c>
      <c r="U204" s="44" t="s">
        <v>269</v>
      </c>
      <c r="V204" s="44">
        <f t="shared" si="161"/>
        <v>258621</v>
      </c>
      <c r="W204" s="45">
        <v>70000</v>
      </c>
      <c r="X204" s="45">
        <v>52575</v>
      </c>
      <c r="Y204" s="45">
        <f t="shared" si="162"/>
        <v>122575</v>
      </c>
      <c r="Z204" s="45"/>
      <c r="AA204" s="45">
        <v>52575</v>
      </c>
      <c r="AB204" s="45">
        <v>132580</v>
      </c>
      <c r="AC204" s="46" t="s">
        <v>416</v>
      </c>
      <c r="AD204" s="31">
        <v>34243</v>
      </c>
      <c r="AE204" s="48">
        <f t="shared" si="163"/>
        <v>8</v>
      </c>
      <c r="AF204" s="46"/>
      <c r="AG204" s="46"/>
      <c r="AH204" s="46"/>
      <c r="AI204" s="46"/>
      <c r="AJ204" s="46"/>
      <c r="AL204" s="6">
        <f t="shared" si="164"/>
        <v>0</v>
      </c>
      <c r="AM204" s="6">
        <f t="shared" si="165"/>
        <v>0</v>
      </c>
    </row>
    <row r="205" spans="1:39" x14ac:dyDescent="0.25">
      <c r="A205" s="56"/>
      <c r="B205" s="15" t="s">
        <v>224</v>
      </c>
      <c r="F205" s="16">
        <v>79618</v>
      </c>
      <c r="G205" s="16">
        <f t="shared" si="167"/>
        <v>1531.1153846153845</v>
      </c>
      <c r="H205" s="34">
        <f t="shared" si="166"/>
        <v>0</v>
      </c>
      <c r="I205" s="34">
        <f t="shared" ref="I205:I229" si="168">IF(AC205="Y",(IF(F205&lt;$G$3,$F$3*G205*AE205,IF(F205&lt;$G$2,$F$2*G205*AE205,$F$1*G205*AE205))*$L$2),0)</f>
        <v>101053.61538461538</v>
      </c>
      <c r="J205" s="34"/>
      <c r="K205" s="34">
        <f t="shared" ref="K205:K229" si="169">IF(AC205="N",(MIN((($F$3*G205*AE205+ROUNDUP((F205/10000),0)*G205)*2),F205)),0)</f>
        <v>0</v>
      </c>
      <c r="L205" s="34">
        <f t="shared" ref="L205:L229" si="170">IF(AC205="Y",(MIN((($F$3*G205*AE205+ROUNDUP((F205/10000),0)*G205)*2),F205))*$L$2,0)</f>
        <v>119427</v>
      </c>
      <c r="M205" s="34">
        <f t="shared" ref="M205:M229" si="171">IF(AC205="N",IF((F205/10000*G205*$M$2)&gt;F205*$M$1,F205*$M$1,(F205/10000*G205*$M$2)),0)</f>
        <v>0</v>
      </c>
      <c r="N205" s="34">
        <f t="shared" ref="N205:N229" si="172">IF(AC205="Y",(IF((F205/10000*G205*$M$2)&gt;F205*$M$1,F205*$M$1,(F205/10000*G205*$M$2)))*$L$2,0)</f>
        <v>36571.303407692307</v>
      </c>
      <c r="O205" s="34">
        <f t="shared" ref="O205:O229" si="173">MAX(IF(F205&lt;$G$3,$F$3*G205*AE205,IF(F205&lt;$G$2,$F$2*G205*AE205,$F$1*G205*AE205)),IF((F205/10000*G205*$M$2)&gt;F205*$M$1,F205*$M$1,(F205/10000*G205*$M$2)))</f>
        <v>67369.076923076922</v>
      </c>
      <c r="P205" s="34">
        <f t="shared" ref="P205:P229" si="174">MIN(IF(F205&lt;$G$3,$F$3*G205*AE205,IF(F205&lt;$G$2,$F$2*G205*AE205,$F$1*G205*AE205)),IF((F205/10000*G205*$M$2)&gt;F205*$M$1,F205*$M$1,(F205/10000*G205*$M$2)))</f>
        <v>24380.868938461539</v>
      </c>
      <c r="Q205" s="34">
        <f t="shared" si="157"/>
        <v>101053.61538461538</v>
      </c>
      <c r="R205" s="34">
        <f t="shared" si="158"/>
        <v>36571.303407692307</v>
      </c>
      <c r="S205" s="35">
        <f t="shared" si="159"/>
        <v>7.9618000000000002</v>
      </c>
      <c r="T205" s="35">
        <f t="shared" si="160"/>
        <v>8</v>
      </c>
      <c r="U205" s="17" t="s">
        <v>269</v>
      </c>
      <c r="V205" s="17">
        <f t="shared" si="161"/>
        <v>79618</v>
      </c>
      <c r="Y205" s="19">
        <v>17500</v>
      </c>
      <c r="Z205" s="19"/>
      <c r="AA205" s="19"/>
      <c r="AB205" s="19"/>
      <c r="AC205" s="20" t="s">
        <v>416</v>
      </c>
      <c r="AD205" s="21">
        <v>28976</v>
      </c>
      <c r="AE205" s="36">
        <f t="shared" si="163"/>
        <v>22</v>
      </c>
      <c r="AL205" s="15">
        <f t="shared" si="164"/>
        <v>0</v>
      </c>
      <c r="AM205" s="15">
        <f t="shared" si="165"/>
        <v>0</v>
      </c>
    </row>
    <row r="206" spans="1:39" x14ac:dyDescent="0.25">
      <c r="A206" s="56"/>
      <c r="B206" s="15" t="s">
        <v>225</v>
      </c>
      <c r="F206" s="16">
        <v>80690</v>
      </c>
      <c r="G206" s="16">
        <f t="shared" si="167"/>
        <v>1551.7307692307693</v>
      </c>
      <c r="H206" s="34">
        <f t="shared" si="166"/>
        <v>37241.538461538461</v>
      </c>
      <c r="I206" s="34">
        <f t="shared" si="168"/>
        <v>0</v>
      </c>
      <c r="J206" s="34"/>
      <c r="K206" s="34">
        <f t="shared" si="169"/>
        <v>65172.692307692312</v>
      </c>
      <c r="L206" s="34">
        <f t="shared" si="170"/>
        <v>0</v>
      </c>
      <c r="M206" s="34">
        <f t="shared" si="171"/>
        <v>25041.831153846157</v>
      </c>
      <c r="N206" s="34">
        <f t="shared" si="172"/>
        <v>0</v>
      </c>
      <c r="O206" s="34">
        <f t="shared" si="173"/>
        <v>37241.538461538461</v>
      </c>
      <c r="P206" s="34">
        <f t="shared" si="174"/>
        <v>25041.831153846157</v>
      </c>
      <c r="Q206" s="34">
        <f t="shared" si="157"/>
        <v>0</v>
      </c>
      <c r="R206" s="34">
        <f t="shared" si="158"/>
        <v>0</v>
      </c>
      <c r="S206" s="35">
        <f t="shared" si="159"/>
        <v>8.0690000000000008</v>
      </c>
      <c r="T206" s="35">
        <f t="shared" si="160"/>
        <v>9</v>
      </c>
      <c r="U206" s="17" t="s">
        <v>269</v>
      </c>
      <c r="V206" s="17">
        <f t="shared" si="161"/>
        <v>80690</v>
      </c>
      <c r="Y206" s="19">
        <f t="shared" si="162"/>
        <v>0</v>
      </c>
      <c r="Z206" s="19"/>
      <c r="AA206" s="19">
        <v>17525</v>
      </c>
      <c r="AB206" s="19">
        <v>47350</v>
      </c>
      <c r="AC206" s="20" t="s">
        <v>415</v>
      </c>
      <c r="AD206" s="21">
        <v>32843</v>
      </c>
      <c r="AE206" s="36">
        <f t="shared" si="163"/>
        <v>12</v>
      </c>
      <c r="AF206" s="35">
        <f>(G206*AE206)+(G206*T206)</f>
        <v>32586.346153846156</v>
      </c>
      <c r="AG206" s="35">
        <f>26*G206</f>
        <v>40345</v>
      </c>
      <c r="AH206" s="35">
        <f>G206*52</f>
        <v>80690</v>
      </c>
      <c r="AI206" s="35">
        <f>AF206*2</f>
        <v>65172.692307692312</v>
      </c>
      <c r="AJ206" s="35"/>
      <c r="AL206" s="15">
        <f t="shared" si="164"/>
        <v>80690</v>
      </c>
      <c r="AM206" s="15">
        <f t="shared" si="165"/>
        <v>1</v>
      </c>
    </row>
    <row r="207" spans="1:39" x14ac:dyDescent="0.25">
      <c r="A207" s="56"/>
      <c r="B207" s="15" t="s">
        <v>226</v>
      </c>
      <c r="F207" s="16">
        <v>55586</v>
      </c>
      <c r="G207" s="16">
        <f t="shared" si="167"/>
        <v>1068.9615384615386</v>
      </c>
      <c r="H207" s="34">
        <f t="shared" si="166"/>
        <v>19241.307692307695</v>
      </c>
      <c r="I207" s="34">
        <f t="shared" si="168"/>
        <v>0</v>
      </c>
      <c r="J207" s="34"/>
      <c r="K207" s="34">
        <f t="shared" si="169"/>
        <v>32068.846153846156</v>
      </c>
      <c r="L207" s="34">
        <f t="shared" si="170"/>
        <v>0</v>
      </c>
      <c r="M207" s="34">
        <f t="shared" si="171"/>
        <v>11883.859215384617</v>
      </c>
      <c r="N207" s="34">
        <f t="shared" si="172"/>
        <v>0</v>
      </c>
      <c r="O207" s="34">
        <f t="shared" si="173"/>
        <v>19241.307692307695</v>
      </c>
      <c r="P207" s="34">
        <f t="shared" si="174"/>
        <v>11883.859215384617</v>
      </c>
      <c r="Q207" s="34">
        <f t="shared" si="157"/>
        <v>0</v>
      </c>
      <c r="R207" s="34">
        <f t="shared" si="158"/>
        <v>0</v>
      </c>
      <c r="S207" s="35">
        <f t="shared" si="159"/>
        <v>5.5586000000000002</v>
      </c>
      <c r="T207" s="35">
        <f t="shared" si="160"/>
        <v>6</v>
      </c>
      <c r="U207" s="17" t="s">
        <v>269</v>
      </c>
      <c r="V207" s="17">
        <f t="shared" si="161"/>
        <v>55586</v>
      </c>
      <c r="Y207" s="19">
        <f t="shared" si="162"/>
        <v>0</v>
      </c>
      <c r="Z207" s="19"/>
      <c r="AA207" s="19"/>
      <c r="AB207" s="19"/>
      <c r="AC207" s="20" t="s">
        <v>415</v>
      </c>
      <c r="AD207" s="21">
        <v>33826</v>
      </c>
      <c r="AE207" s="36">
        <f t="shared" si="163"/>
        <v>9</v>
      </c>
      <c r="AF207" s="35">
        <f>(G207*AE207)+(G207*T207)</f>
        <v>16034.423076923078</v>
      </c>
      <c r="AG207" s="35">
        <f>26*G207</f>
        <v>27793.000000000004</v>
      </c>
      <c r="AH207" s="35">
        <f>G207*52</f>
        <v>55586.000000000007</v>
      </c>
      <c r="AI207" s="35">
        <f>AF207*2</f>
        <v>32068.846153846156</v>
      </c>
      <c r="AJ207" s="35"/>
      <c r="AL207" s="15">
        <f t="shared" si="164"/>
        <v>55586</v>
      </c>
      <c r="AM207" s="15">
        <f t="shared" si="165"/>
        <v>1</v>
      </c>
    </row>
    <row r="208" spans="1:39" x14ac:dyDescent="0.25">
      <c r="A208" s="56"/>
      <c r="B208" s="15" t="s">
        <v>227</v>
      </c>
      <c r="F208" s="16">
        <v>54945</v>
      </c>
      <c r="G208" s="16">
        <f t="shared" si="167"/>
        <v>1056.6346153846155</v>
      </c>
      <c r="H208" s="34">
        <f t="shared" si="166"/>
        <v>21132.692307692309</v>
      </c>
      <c r="I208" s="34">
        <f t="shared" si="168"/>
        <v>0</v>
      </c>
      <c r="J208" s="34"/>
      <c r="K208" s="34">
        <f t="shared" si="169"/>
        <v>33812.307692307695</v>
      </c>
      <c r="L208" s="34">
        <f t="shared" si="170"/>
        <v>0</v>
      </c>
      <c r="M208" s="34">
        <f t="shared" si="171"/>
        <v>11611.357788461541</v>
      </c>
      <c r="N208" s="34">
        <f t="shared" si="172"/>
        <v>0</v>
      </c>
      <c r="O208" s="34">
        <f t="shared" si="173"/>
        <v>21132.692307692309</v>
      </c>
      <c r="P208" s="34">
        <f t="shared" si="174"/>
        <v>11611.357788461541</v>
      </c>
      <c r="Q208" s="34">
        <f t="shared" si="157"/>
        <v>0</v>
      </c>
      <c r="R208" s="34">
        <f t="shared" si="158"/>
        <v>0</v>
      </c>
      <c r="S208" s="35">
        <f t="shared" si="159"/>
        <v>5.4945000000000004</v>
      </c>
      <c r="T208" s="35">
        <f t="shared" si="160"/>
        <v>6</v>
      </c>
      <c r="U208" s="17" t="s">
        <v>269</v>
      </c>
      <c r="V208" s="17">
        <f t="shared" si="161"/>
        <v>54945</v>
      </c>
      <c r="Y208" s="19">
        <f t="shared" si="162"/>
        <v>0</v>
      </c>
      <c r="Z208" s="19"/>
      <c r="AA208" s="19"/>
      <c r="AB208" s="19"/>
      <c r="AC208" s="20" t="s">
        <v>415</v>
      </c>
      <c r="AD208" s="21">
        <v>33609</v>
      </c>
      <c r="AE208" s="36">
        <f t="shared" si="163"/>
        <v>10</v>
      </c>
      <c r="AF208" s="35">
        <f>(G208*AE208)+(G208*T208)</f>
        <v>16906.153846153848</v>
      </c>
      <c r="AG208" s="35">
        <f>26*G208</f>
        <v>27472.500000000004</v>
      </c>
      <c r="AH208" s="35">
        <f>G208*52</f>
        <v>54945.000000000007</v>
      </c>
      <c r="AI208" s="35">
        <f>AF208*2</f>
        <v>33812.307692307695</v>
      </c>
      <c r="AJ208" s="35"/>
      <c r="AL208" s="15">
        <f t="shared" si="164"/>
        <v>54945</v>
      </c>
      <c r="AM208" s="15">
        <f t="shared" si="165"/>
        <v>1</v>
      </c>
    </row>
    <row r="209" spans="1:39" x14ac:dyDescent="0.25">
      <c r="A209" s="56"/>
      <c r="B209" s="15" t="s">
        <v>228</v>
      </c>
      <c r="F209" s="16">
        <v>89286</v>
      </c>
      <c r="G209" s="16">
        <f t="shared" si="167"/>
        <v>1717.0384615384614</v>
      </c>
      <c r="H209" s="34">
        <f t="shared" si="166"/>
        <v>0</v>
      </c>
      <c r="I209" s="34">
        <f t="shared" si="168"/>
        <v>36057.807692307688</v>
      </c>
      <c r="J209" s="34"/>
      <c r="K209" s="34">
        <f t="shared" si="169"/>
        <v>0</v>
      </c>
      <c r="L209" s="34">
        <f t="shared" si="170"/>
        <v>82417.846153846156</v>
      </c>
      <c r="M209" s="34">
        <f t="shared" si="171"/>
        <v>0</v>
      </c>
      <c r="N209" s="34">
        <f t="shared" si="172"/>
        <v>45992.248823076916</v>
      </c>
      <c r="O209" s="34">
        <f t="shared" si="173"/>
        <v>30661.499215384611</v>
      </c>
      <c r="P209" s="34">
        <f t="shared" si="174"/>
        <v>24038.538461538461</v>
      </c>
      <c r="Q209" s="34">
        <f t="shared" si="157"/>
        <v>45992.248823076916</v>
      </c>
      <c r="R209" s="34">
        <f t="shared" si="158"/>
        <v>36057.807692307688</v>
      </c>
      <c r="S209" s="35">
        <f t="shared" si="159"/>
        <v>8.9285999999999994</v>
      </c>
      <c r="T209" s="35">
        <f t="shared" si="160"/>
        <v>9</v>
      </c>
      <c r="U209" s="17" t="s">
        <v>269</v>
      </c>
      <c r="V209" s="17">
        <f t="shared" si="161"/>
        <v>89286</v>
      </c>
      <c r="W209" s="19">
        <v>35000</v>
      </c>
      <c r="X209" s="19">
        <v>21030</v>
      </c>
      <c r="Y209" s="19">
        <f t="shared" si="162"/>
        <v>56030</v>
      </c>
      <c r="Z209" s="19"/>
      <c r="AA209" s="19">
        <v>21030</v>
      </c>
      <c r="AB209" s="19">
        <v>56820</v>
      </c>
      <c r="AC209" s="20" t="s">
        <v>416</v>
      </c>
      <c r="AD209" s="21">
        <v>34547</v>
      </c>
      <c r="AE209" s="36">
        <f t="shared" si="163"/>
        <v>7</v>
      </c>
      <c r="AL209" s="15">
        <f t="shared" si="164"/>
        <v>0</v>
      </c>
      <c r="AM209" s="15">
        <f t="shared" si="165"/>
        <v>0</v>
      </c>
    </row>
    <row r="210" spans="1:39" x14ac:dyDescent="0.25">
      <c r="A210" s="56"/>
      <c r="B210" s="15" t="s">
        <v>229</v>
      </c>
      <c r="F210" s="16">
        <v>41401</v>
      </c>
      <c r="G210" s="16">
        <f t="shared" si="167"/>
        <v>796.17307692307691</v>
      </c>
      <c r="H210" s="34">
        <f t="shared" si="166"/>
        <v>1592.3461538461538</v>
      </c>
      <c r="I210" s="34">
        <f t="shared" si="168"/>
        <v>0</v>
      </c>
      <c r="J210" s="34"/>
      <c r="K210" s="34">
        <f t="shared" si="169"/>
        <v>11146.423076923078</v>
      </c>
      <c r="L210" s="34">
        <f t="shared" si="170"/>
        <v>0</v>
      </c>
      <c r="M210" s="34">
        <f t="shared" si="171"/>
        <v>6592.4723115384622</v>
      </c>
      <c r="N210" s="34">
        <f t="shared" si="172"/>
        <v>0</v>
      </c>
      <c r="O210" s="34">
        <f t="shared" si="173"/>
        <v>6592.4723115384622</v>
      </c>
      <c r="P210" s="34">
        <f t="shared" si="174"/>
        <v>1592.3461538461538</v>
      </c>
      <c r="Q210" s="34">
        <f t="shared" si="157"/>
        <v>0</v>
      </c>
      <c r="R210" s="34">
        <f t="shared" si="158"/>
        <v>0</v>
      </c>
      <c r="S210" s="35">
        <f t="shared" si="159"/>
        <v>4.1401000000000003</v>
      </c>
      <c r="T210" s="35">
        <f t="shared" si="160"/>
        <v>5</v>
      </c>
      <c r="U210" s="17" t="s">
        <v>269</v>
      </c>
      <c r="V210" s="17">
        <f t="shared" si="161"/>
        <v>41401</v>
      </c>
      <c r="Y210" s="19">
        <f t="shared" si="162"/>
        <v>0</v>
      </c>
      <c r="Z210" s="19"/>
      <c r="AA210" s="19"/>
      <c r="AB210" s="19"/>
      <c r="AC210" s="20" t="s">
        <v>415</v>
      </c>
      <c r="AD210" s="21">
        <v>36648</v>
      </c>
      <c r="AE210" s="36">
        <f t="shared" si="163"/>
        <v>2</v>
      </c>
      <c r="AF210" s="35">
        <f>(G210*AE210)+(G210*T210)</f>
        <v>5573.211538461539</v>
      </c>
      <c r="AG210" s="35">
        <f>26*G210</f>
        <v>20700.5</v>
      </c>
      <c r="AH210" s="35">
        <f>G210*52</f>
        <v>41401</v>
      </c>
      <c r="AI210" s="35">
        <f>AF210*2</f>
        <v>11146.423076923078</v>
      </c>
      <c r="AJ210" s="35"/>
      <c r="AL210" s="15">
        <f t="shared" si="164"/>
        <v>41401</v>
      </c>
      <c r="AM210" s="15">
        <f t="shared" si="165"/>
        <v>1</v>
      </c>
    </row>
    <row r="211" spans="1:39" x14ac:dyDescent="0.25">
      <c r="A211" s="56"/>
      <c r="B211" s="15" t="s">
        <v>230</v>
      </c>
      <c r="F211" s="16">
        <v>82759</v>
      </c>
      <c r="G211" s="16">
        <f t="shared" si="167"/>
        <v>1591.5192307692307</v>
      </c>
      <c r="H211" s="34">
        <f t="shared" si="166"/>
        <v>0</v>
      </c>
      <c r="I211" s="34">
        <f t="shared" si="168"/>
        <v>47745.576923076922</v>
      </c>
      <c r="J211" s="34"/>
      <c r="K211" s="34">
        <f t="shared" si="169"/>
        <v>0</v>
      </c>
      <c r="L211" s="34">
        <f t="shared" si="170"/>
        <v>90716.596153846156</v>
      </c>
      <c r="M211" s="34">
        <f t="shared" si="171"/>
        <v>0</v>
      </c>
      <c r="N211" s="34">
        <f t="shared" si="172"/>
        <v>39513.762005769226</v>
      </c>
      <c r="O211" s="34">
        <f t="shared" si="173"/>
        <v>31830.384615384613</v>
      </c>
      <c r="P211" s="34">
        <f t="shared" si="174"/>
        <v>26342.508003846153</v>
      </c>
      <c r="Q211" s="34">
        <f t="shared" si="157"/>
        <v>47745.576923076922</v>
      </c>
      <c r="R211" s="34">
        <f t="shared" si="158"/>
        <v>39513.762005769226</v>
      </c>
      <c r="S211" s="35">
        <f t="shared" si="159"/>
        <v>8.2759</v>
      </c>
      <c r="T211" s="35">
        <f t="shared" si="160"/>
        <v>9</v>
      </c>
      <c r="U211" s="17" t="s">
        <v>269</v>
      </c>
      <c r="V211" s="17">
        <f t="shared" si="161"/>
        <v>82759</v>
      </c>
      <c r="Y211" s="19">
        <v>15000</v>
      </c>
      <c r="Z211" s="19"/>
      <c r="AA211" s="19"/>
      <c r="AB211" s="19"/>
      <c r="AC211" s="20" t="s">
        <v>416</v>
      </c>
      <c r="AD211" s="21">
        <v>33451</v>
      </c>
      <c r="AE211" s="36">
        <f t="shared" si="163"/>
        <v>10</v>
      </c>
      <c r="AL211" s="15">
        <f t="shared" si="164"/>
        <v>0</v>
      </c>
      <c r="AM211" s="15">
        <f t="shared" si="165"/>
        <v>0</v>
      </c>
    </row>
    <row r="212" spans="1:39" x14ac:dyDescent="0.25">
      <c r="A212" s="56"/>
      <c r="B212" s="15" t="s">
        <v>231</v>
      </c>
      <c r="F212" s="16">
        <v>101911</v>
      </c>
      <c r="G212" s="16">
        <f t="shared" si="167"/>
        <v>1959.8269230769231</v>
      </c>
      <c r="H212" s="34">
        <f t="shared" si="166"/>
        <v>0</v>
      </c>
      <c r="I212" s="34">
        <f t="shared" si="168"/>
        <v>82312.730769230766</v>
      </c>
      <c r="J212" s="34"/>
      <c r="K212" s="34">
        <f t="shared" si="169"/>
        <v>0</v>
      </c>
      <c r="L212" s="34">
        <f t="shared" si="170"/>
        <v>105830.65384615383</v>
      </c>
      <c r="M212" s="34">
        <f t="shared" si="171"/>
        <v>0</v>
      </c>
      <c r="N212" s="34">
        <f t="shared" si="172"/>
        <v>59918.376467307695</v>
      </c>
      <c r="O212" s="34">
        <f t="shared" si="173"/>
        <v>54875.153846153844</v>
      </c>
      <c r="P212" s="34">
        <f t="shared" si="174"/>
        <v>39945.584311538463</v>
      </c>
      <c r="Q212" s="34">
        <f t="shared" si="157"/>
        <v>82312.730769230766</v>
      </c>
      <c r="R212" s="34">
        <f t="shared" si="158"/>
        <v>59918.376467307695</v>
      </c>
      <c r="S212" s="35">
        <f t="shared" si="159"/>
        <v>10.1911</v>
      </c>
      <c r="T212" s="35">
        <f t="shared" si="160"/>
        <v>11</v>
      </c>
      <c r="U212" s="17" t="s">
        <v>269</v>
      </c>
      <c r="V212" s="17">
        <f t="shared" si="161"/>
        <v>101911</v>
      </c>
      <c r="Y212" s="19">
        <v>35000</v>
      </c>
      <c r="Z212" s="19"/>
      <c r="AA212" s="19">
        <v>17525</v>
      </c>
      <c r="AB212" s="19">
        <v>47350</v>
      </c>
      <c r="AC212" s="65" t="s">
        <v>416</v>
      </c>
      <c r="AD212" s="21">
        <v>34486</v>
      </c>
      <c r="AE212" s="36">
        <f t="shared" si="163"/>
        <v>7</v>
      </c>
      <c r="AF212" s="65"/>
      <c r="AG212" s="65"/>
      <c r="AH212" s="65"/>
      <c r="AI212" s="65"/>
      <c r="AJ212" s="65"/>
      <c r="AL212" s="15">
        <f t="shared" si="164"/>
        <v>0</v>
      </c>
      <c r="AM212" s="15">
        <f t="shared" si="165"/>
        <v>0</v>
      </c>
    </row>
    <row r="213" spans="1:39" x14ac:dyDescent="0.25">
      <c r="A213" s="56"/>
      <c r="B213" s="15" t="s">
        <v>232</v>
      </c>
      <c r="F213" s="16">
        <v>60690</v>
      </c>
      <c r="G213" s="16">
        <f t="shared" si="167"/>
        <v>1167.1153846153845</v>
      </c>
      <c r="H213" s="34">
        <f t="shared" si="166"/>
        <v>0</v>
      </c>
      <c r="I213" s="34">
        <f t="shared" si="168"/>
        <v>24509.423076923074</v>
      </c>
      <c r="J213" s="34"/>
      <c r="K213" s="34">
        <f t="shared" si="169"/>
        <v>0</v>
      </c>
      <c r="L213" s="34">
        <f t="shared" si="170"/>
        <v>49018.846153846149</v>
      </c>
      <c r="M213" s="34">
        <f t="shared" si="171"/>
        <v>0</v>
      </c>
      <c r="N213" s="34">
        <f t="shared" si="172"/>
        <v>21249.669807692306</v>
      </c>
      <c r="O213" s="34">
        <f t="shared" si="173"/>
        <v>16339.615384615383</v>
      </c>
      <c r="P213" s="34">
        <f t="shared" si="174"/>
        <v>14166.446538461538</v>
      </c>
      <c r="Q213" s="34">
        <f t="shared" si="157"/>
        <v>24509.423076923074</v>
      </c>
      <c r="R213" s="34">
        <f t="shared" si="158"/>
        <v>21249.669807692306</v>
      </c>
      <c r="S213" s="35">
        <f t="shared" si="159"/>
        <v>6.069</v>
      </c>
      <c r="T213" s="35">
        <f t="shared" si="160"/>
        <v>7</v>
      </c>
      <c r="U213" s="17" t="s">
        <v>269</v>
      </c>
      <c r="V213" s="17">
        <f t="shared" si="161"/>
        <v>60690</v>
      </c>
      <c r="Y213" s="19">
        <v>15000</v>
      </c>
      <c r="Z213" s="19"/>
      <c r="AA213" s="19"/>
      <c r="AB213" s="19"/>
      <c r="AC213" s="20" t="s">
        <v>416</v>
      </c>
      <c r="AD213" s="21">
        <v>34610</v>
      </c>
      <c r="AE213" s="36">
        <f t="shared" si="163"/>
        <v>7</v>
      </c>
      <c r="AL213" s="15">
        <f t="shared" si="164"/>
        <v>0</v>
      </c>
      <c r="AM213" s="15">
        <f t="shared" si="165"/>
        <v>0</v>
      </c>
    </row>
    <row r="214" spans="1:39" x14ac:dyDescent="0.25">
      <c r="A214" s="56"/>
      <c r="B214" s="15" t="s">
        <v>233</v>
      </c>
      <c r="F214" s="16">
        <v>82759</v>
      </c>
      <c r="G214" s="16">
        <f t="shared" si="167"/>
        <v>1591.5192307692307</v>
      </c>
      <c r="H214" s="34">
        <f t="shared" si="166"/>
        <v>0</v>
      </c>
      <c r="I214" s="34">
        <f t="shared" si="168"/>
        <v>28647.346153846156</v>
      </c>
      <c r="J214" s="34"/>
      <c r="K214" s="34">
        <f t="shared" si="169"/>
        <v>0</v>
      </c>
      <c r="L214" s="34">
        <f t="shared" si="170"/>
        <v>71618.365384615376</v>
      </c>
      <c r="M214" s="34">
        <f t="shared" si="171"/>
        <v>0</v>
      </c>
      <c r="N214" s="34">
        <f t="shared" si="172"/>
        <v>39513.762005769226</v>
      </c>
      <c r="O214" s="34">
        <f t="shared" si="173"/>
        <v>26342.508003846153</v>
      </c>
      <c r="P214" s="34">
        <f t="shared" si="174"/>
        <v>19098.23076923077</v>
      </c>
      <c r="Q214" s="34">
        <f t="shared" si="157"/>
        <v>39513.762005769226</v>
      </c>
      <c r="R214" s="34">
        <f t="shared" si="158"/>
        <v>28647.346153846156</v>
      </c>
      <c r="S214" s="35">
        <f t="shared" si="159"/>
        <v>8.2759</v>
      </c>
      <c r="T214" s="35">
        <f t="shared" si="160"/>
        <v>9</v>
      </c>
      <c r="U214" s="17" t="s">
        <v>269</v>
      </c>
      <c r="V214" s="17">
        <f t="shared" si="161"/>
        <v>82759</v>
      </c>
      <c r="W214" s="19">
        <v>30000</v>
      </c>
      <c r="Y214" s="19">
        <f t="shared" si="162"/>
        <v>30000</v>
      </c>
      <c r="Z214" s="19"/>
      <c r="AA214" s="19"/>
      <c r="AB214" s="19">
        <v>28410</v>
      </c>
      <c r="AC214" s="20" t="s">
        <v>416</v>
      </c>
      <c r="AD214" s="21">
        <v>34869</v>
      </c>
      <c r="AE214" s="36">
        <f t="shared" si="163"/>
        <v>6</v>
      </c>
      <c r="AL214" s="15">
        <f t="shared" si="164"/>
        <v>0</v>
      </c>
      <c r="AM214" s="15">
        <f t="shared" si="165"/>
        <v>0</v>
      </c>
    </row>
    <row r="215" spans="1:39" x14ac:dyDescent="0.25">
      <c r="A215" s="56"/>
      <c r="B215" s="15" t="s">
        <v>234</v>
      </c>
      <c r="F215" s="16">
        <v>51552</v>
      </c>
      <c r="G215" s="16">
        <f t="shared" si="167"/>
        <v>991.38461538461536</v>
      </c>
      <c r="H215" s="34">
        <f t="shared" si="166"/>
        <v>11896.615384615385</v>
      </c>
      <c r="I215" s="34">
        <f t="shared" si="168"/>
        <v>0</v>
      </c>
      <c r="J215" s="34"/>
      <c r="K215" s="34">
        <f t="shared" si="169"/>
        <v>23793.23076923077</v>
      </c>
      <c r="L215" s="34">
        <f t="shared" si="170"/>
        <v>0</v>
      </c>
      <c r="M215" s="34">
        <f t="shared" si="171"/>
        <v>10221.571938461539</v>
      </c>
      <c r="N215" s="34">
        <f t="shared" si="172"/>
        <v>0</v>
      </c>
      <c r="O215" s="34">
        <f t="shared" si="173"/>
        <v>11896.615384615385</v>
      </c>
      <c r="P215" s="34">
        <f t="shared" si="174"/>
        <v>10221.571938461539</v>
      </c>
      <c r="Q215" s="34">
        <f t="shared" si="157"/>
        <v>0</v>
      </c>
      <c r="R215" s="34">
        <f t="shared" si="158"/>
        <v>0</v>
      </c>
      <c r="S215" s="35">
        <f t="shared" si="159"/>
        <v>5.1551999999999998</v>
      </c>
      <c r="T215" s="35">
        <f t="shared" si="160"/>
        <v>6</v>
      </c>
      <c r="U215" s="17" t="s">
        <v>269</v>
      </c>
      <c r="V215" s="17">
        <f t="shared" si="161"/>
        <v>51552</v>
      </c>
      <c r="W215" s="19">
        <v>7500</v>
      </c>
      <c r="Y215" s="19">
        <f t="shared" si="162"/>
        <v>7500</v>
      </c>
      <c r="Z215" s="19"/>
      <c r="AA215" s="19"/>
      <c r="AB215" s="19"/>
      <c r="AC215" s="20" t="s">
        <v>415</v>
      </c>
      <c r="AD215" s="21">
        <v>35023</v>
      </c>
      <c r="AE215" s="36">
        <f t="shared" si="163"/>
        <v>6</v>
      </c>
      <c r="AF215" s="35">
        <f>(G215*AE215)+(G215*T215)</f>
        <v>11896.615384615385</v>
      </c>
      <c r="AG215" s="35">
        <f>26*G215</f>
        <v>25776</v>
      </c>
      <c r="AH215" s="35">
        <f>G215*52</f>
        <v>51552</v>
      </c>
      <c r="AI215" s="35">
        <f>AF215*2</f>
        <v>23793.23076923077</v>
      </c>
      <c r="AJ215" s="35"/>
      <c r="AL215" s="15">
        <f t="shared" si="164"/>
        <v>51552</v>
      </c>
      <c r="AM215" s="15">
        <f t="shared" si="165"/>
        <v>1</v>
      </c>
    </row>
    <row r="216" spans="1:39" x14ac:dyDescent="0.25">
      <c r="A216" s="56"/>
      <c r="B216" s="15" t="s">
        <v>235</v>
      </c>
      <c r="F216" s="16">
        <v>44828</v>
      </c>
      <c r="G216" s="16">
        <f t="shared" si="167"/>
        <v>862.07692307692309</v>
      </c>
      <c r="H216" s="34">
        <f t="shared" si="166"/>
        <v>5172.461538461539</v>
      </c>
      <c r="I216" s="34">
        <f t="shared" si="168"/>
        <v>0</v>
      </c>
      <c r="J216" s="34"/>
      <c r="K216" s="34">
        <f t="shared" si="169"/>
        <v>18965.692307692309</v>
      </c>
      <c r="L216" s="34">
        <f t="shared" si="170"/>
        <v>0</v>
      </c>
      <c r="M216" s="34">
        <f t="shared" si="171"/>
        <v>7729.0368615384623</v>
      </c>
      <c r="N216" s="34">
        <f t="shared" si="172"/>
        <v>0</v>
      </c>
      <c r="O216" s="34">
        <f t="shared" si="173"/>
        <v>7729.0368615384623</v>
      </c>
      <c r="P216" s="34">
        <f t="shared" si="174"/>
        <v>5172.461538461539</v>
      </c>
      <c r="Q216" s="34">
        <f t="shared" si="157"/>
        <v>0</v>
      </c>
      <c r="R216" s="34">
        <f t="shared" si="158"/>
        <v>0</v>
      </c>
      <c r="S216" s="35">
        <f t="shared" si="159"/>
        <v>4.4828000000000001</v>
      </c>
      <c r="T216" s="35">
        <f t="shared" si="160"/>
        <v>5</v>
      </c>
      <c r="U216" s="17" t="s">
        <v>269</v>
      </c>
      <c r="V216" s="17">
        <f t="shared" si="161"/>
        <v>44828</v>
      </c>
      <c r="Y216" s="19">
        <f t="shared" si="162"/>
        <v>0</v>
      </c>
      <c r="Z216" s="19"/>
      <c r="AA216" s="19"/>
      <c r="AB216" s="19"/>
      <c r="AC216" s="20" t="s">
        <v>415</v>
      </c>
      <c r="AD216" s="21">
        <v>35093</v>
      </c>
      <c r="AE216" s="36">
        <f t="shared" si="163"/>
        <v>6</v>
      </c>
      <c r="AF216" s="35">
        <f>(G216*AE216)+(G216*T216)</f>
        <v>9482.8461538461543</v>
      </c>
      <c r="AG216" s="35">
        <f>26*G216</f>
        <v>22414</v>
      </c>
      <c r="AH216" s="35">
        <f>G216*52</f>
        <v>44828</v>
      </c>
      <c r="AI216" s="35">
        <f>AF216*2</f>
        <v>18965.692307692309</v>
      </c>
      <c r="AJ216" s="35"/>
      <c r="AL216" s="15">
        <f t="shared" si="164"/>
        <v>44828</v>
      </c>
      <c r="AM216" s="15">
        <f t="shared" si="165"/>
        <v>1</v>
      </c>
    </row>
    <row r="217" spans="1:39" x14ac:dyDescent="0.25">
      <c r="A217" s="56"/>
      <c r="B217" s="15" t="s">
        <v>236</v>
      </c>
      <c r="F217" s="16">
        <v>32557</v>
      </c>
      <c r="G217" s="16">
        <f t="shared" si="167"/>
        <v>626.09615384615381</v>
      </c>
      <c r="H217" s="34">
        <f t="shared" si="166"/>
        <v>2504.3846153846152</v>
      </c>
      <c r="I217" s="34">
        <f t="shared" si="168"/>
        <v>0</v>
      </c>
      <c r="J217" s="34"/>
      <c r="K217" s="34">
        <f t="shared" si="169"/>
        <v>10017.538461538461</v>
      </c>
      <c r="L217" s="34">
        <f t="shared" si="170"/>
        <v>0</v>
      </c>
      <c r="M217" s="34">
        <f t="shared" si="171"/>
        <v>4076.7624961538459</v>
      </c>
      <c r="N217" s="34">
        <f t="shared" si="172"/>
        <v>0</v>
      </c>
      <c r="O217" s="34">
        <f t="shared" si="173"/>
        <v>4076.7624961538459</v>
      </c>
      <c r="P217" s="34">
        <f t="shared" si="174"/>
        <v>2504.3846153846152</v>
      </c>
      <c r="Q217" s="34">
        <f t="shared" si="157"/>
        <v>0</v>
      </c>
      <c r="R217" s="34">
        <f t="shared" si="158"/>
        <v>0</v>
      </c>
      <c r="S217" s="35">
        <f t="shared" si="159"/>
        <v>3.2557</v>
      </c>
      <c r="T217" s="35">
        <f t="shared" si="160"/>
        <v>4</v>
      </c>
      <c r="U217" s="17" t="s">
        <v>269</v>
      </c>
      <c r="V217" s="17">
        <f t="shared" si="161"/>
        <v>32557</v>
      </c>
      <c r="Y217" s="19">
        <f t="shared" si="162"/>
        <v>0</v>
      </c>
      <c r="Z217" s="19"/>
      <c r="AA217" s="19"/>
      <c r="AB217" s="19"/>
      <c r="AC217" s="20" t="s">
        <v>415</v>
      </c>
      <c r="AD217" s="21">
        <v>35674</v>
      </c>
      <c r="AE217" s="36">
        <f t="shared" si="163"/>
        <v>4</v>
      </c>
      <c r="AF217" s="35">
        <f>(G217*AE217)+(G217*T217)</f>
        <v>5008.7692307692305</v>
      </c>
      <c r="AG217" s="35">
        <f>26*G217</f>
        <v>16278.5</v>
      </c>
      <c r="AH217" s="35">
        <f>G217*52</f>
        <v>32557</v>
      </c>
      <c r="AI217" s="35">
        <f>AF217*2</f>
        <v>10017.538461538461</v>
      </c>
      <c r="AJ217" s="35"/>
      <c r="AL217" s="15">
        <f t="shared" si="164"/>
        <v>32557</v>
      </c>
      <c r="AM217" s="15">
        <f t="shared" si="165"/>
        <v>1</v>
      </c>
    </row>
    <row r="218" spans="1:39" x14ac:dyDescent="0.25">
      <c r="A218" s="56"/>
      <c r="B218" s="15" t="s">
        <v>237</v>
      </c>
      <c r="F218" s="16">
        <v>41401</v>
      </c>
      <c r="G218" s="16">
        <f t="shared" si="167"/>
        <v>796.17307692307691</v>
      </c>
      <c r="H218" s="34">
        <f t="shared" si="166"/>
        <v>1592.3461538461538</v>
      </c>
      <c r="I218" s="34">
        <f t="shared" si="168"/>
        <v>0</v>
      </c>
      <c r="J218" s="34"/>
      <c r="K218" s="34">
        <f t="shared" si="169"/>
        <v>11146.423076923078</v>
      </c>
      <c r="L218" s="34">
        <f t="shared" si="170"/>
        <v>0</v>
      </c>
      <c r="M218" s="34">
        <f t="shared" si="171"/>
        <v>6592.4723115384622</v>
      </c>
      <c r="N218" s="34">
        <f t="shared" si="172"/>
        <v>0</v>
      </c>
      <c r="O218" s="34">
        <f t="shared" si="173"/>
        <v>6592.4723115384622</v>
      </c>
      <c r="P218" s="34">
        <f t="shared" si="174"/>
        <v>1592.3461538461538</v>
      </c>
      <c r="Q218" s="34">
        <f t="shared" si="157"/>
        <v>0</v>
      </c>
      <c r="R218" s="34">
        <f t="shared" si="158"/>
        <v>0</v>
      </c>
      <c r="S218" s="35">
        <f t="shared" si="159"/>
        <v>4.1401000000000003</v>
      </c>
      <c r="T218" s="35">
        <f t="shared" si="160"/>
        <v>5</v>
      </c>
      <c r="U218" s="17" t="s">
        <v>269</v>
      </c>
      <c r="V218" s="17">
        <f t="shared" si="161"/>
        <v>41401</v>
      </c>
      <c r="Y218" s="19">
        <f t="shared" si="162"/>
        <v>0</v>
      </c>
      <c r="Z218" s="19"/>
      <c r="AA218" s="19"/>
      <c r="AB218" s="19"/>
      <c r="AC218" s="20" t="s">
        <v>415</v>
      </c>
      <c r="AD218" s="21">
        <v>36570</v>
      </c>
      <c r="AE218" s="36">
        <f t="shared" si="163"/>
        <v>2</v>
      </c>
      <c r="AF218" s="35">
        <f>(G218*AE218)+(G218*T218)</f>
        <v>5573.211538461539</v>
      </c>
      <c r="AG218" s="35">
        <f>26*G218</f>
        <v>20700.5</v>
      </c>
      <c r="AH218" s="35">
        <f>G218*52</f>
        <v>41401</v>
      </c>
      <c r="AI218" s="35">
        <f>AF218*2</f>
        <v>11146.423076923078</v>
      </c>
      <c r="AJ218" s="35"/>
      <c r="AL218" s="15">
        <f t="shared" si="164"/>
        <v>41401</v>
      </c>
      <c r="AM218" s="15">
        <f t="shared" si="165"/>
        <v>1</v>
      </c>
    </row>
    <row r="219" spans="1:39" x14ac:dyDescent="0.25">
      <c r="A219" s="56"/>
      <c r="B219" s="15" t="s">
        <v>238</v>
      </c>
      <c r="F219" s="16">
        <v>37723</v>
      </c>
      <c r="G219" s="16">
        <f t="shared" si="167"/>
        <v>725.44230769230774</v>
      </c>
      <c r="H219" s="34">
        <f t="shared" si="166"/>
        <v>2901.7692307692309</v>
      </c>
      <c r="I219" s="34">
        <f t="shared" si="168"/>
        <v>0</v>
      </c>
      <c r="J219" s="34"/>
      <c r="K219" s="34">
        <f t="shared" si="169"/>
        <v>11607.076923076924</v>
      </c>
      <c r="L219" s="34">
        <f t="shared" si="170"/>
        <v>0</v>
      </c>
      <c r="M219" s="34">
        <f t="shared" si="171"/>
        <v>5473.1720346153852</v>
      </c>
      <c r="N219" s="34">
        <f t="shared" si="172"/>
        <v>0</v>
      </c>
      <c r="O219" s="34">
        <f t="shared" si="173"/>
        <v>5473.1720346153852</v>
      </c>
      <c r="P219" s="34">
        <f t="shared" si="174"/>
        <v>2901.7692307692309</v>
      </c>
      <c r="Q219" s="34">
        <f t="shared" si="157"/>
        <v>0</v>
      </c>
      <c r="R219" s="34">
        <f t="shared" si="158"/>
        <v>0</v>
      </c>
      <c r="S219" s="35">
        <f t="shared" si="159"/>
        <v>3.7723</v>
      </c>
      <c r="T219" s="35">
        <f t="shared" si="160"/>
        <v>4</v>
      </c>
      <c r="U219" s="17" t="s">
        <v>269</v>
      </c>
      <c r="V219" s="17">
        <f t="shared" si="161"/>
        <v>37723</v>
      </c>
      <c r="Y219" s="19">
        <f t="shared" si="162"/>
        <v>0</v>
      </c>
      <c r="Z219" s="19"/>
      <c r="AA219" s="19"/>
      <c r="AB219" s="19"/>
      <c r="AC219" s="20" t="s">
        <v>415</v>
      </c>
      <c r="AD219" s="21">
        <v>35947</v>
      </c>
      <c r="AE219" s="36">
        <f t="shared" si="163"/>
        <v>4</v>
      </c>
      <c r="AF219" s="35">
        <f>(G219*AE219)+(G219*T219)</f>
        <v>5803.5384615384619</v>
      </c>
      <c r="AG219" s="35">
        <f>26*G219</f>
        <v>18861.5</v>
      </c>
      <c r="AH219" s="35">
        <f>G219*52</f>
        <v>37723</v>
      </c>
      <c r="AI219" s="35">
        <f>AF219*2</f>
        <v>11607.076923076924</v>
      </c>
      <c r="AJ219" s="35"/>
      <c r="AL219" s="15">
        <f t="shared" si="164"/>
        <v>37723</v>
      </c>
      <c r="AM219" s="15">
        <f t="shared" si="165"/>
        <v>1</v>
      </c>
    </row>
    <row r="220" spans="1:39" x14ac:dyDescent="0.25">
      <c r="A220" s="56"/>
      <c r="B220" s="15" t="s">
        <v>239</v>
      </c>
      <c r="F220" s="16">
        <v>68471</v>
      </c>
      <c r="G220" s="16">
        <f t="shared" si="167"/>
        <v>1316.75</v>
      </c>
      <c r="H220" s="34">
        <f t="shared" si="166"/>
        <v>0</v>
      </c>
      <c r="I220" s="34">
        <f t="shared" si="168"/>
        <v>7900.5</v>
      </c>
      <c r="J220" s="34"/>
      <c r="K220" s="34">
        <f t="shared" si="169"/>
        <v>0</v>
      </c>
      <c r="L220" s="34">
        <f t="shared" si="170"/>
        <v>35552.25</v>
      </c>
      <c r="M220" s="34">
        <f t="shared" si="171"/>
        <v>0</v>
      </c>
      <c r="N220" s="34">
        <f t="shared" si="172"/>
        <v>27047.756775000002</v>
      </c>
      <c r="O220" s="34">
        <f t="shared" si="173"/>
        <v>18031.83785</v>
      </c>
      <c r="P220" s="34">
        <f t="shared" si="174"/>
        <v>5267</v>
      </c>
      <c r="Q220" s="34">
        <f t="shared" si="157"/>
        <v>27047.756775000002</v>
      </c>
      <c r="R220" s="34">
        <f t="shared" si="158"/>
        <v>7900.5</v>
      </c>
      <c r="S220" s="35">
        <f t="shared" si="159"/>
        <v>6.8471000000000002</v>
      </c>
      <c r="T220" s="35">
        <f t="shared" si="160"/>
        <v>7</v>
      </c>
      <c r="U220" s="17" t="s">
        <v>269</v>
      </c>
      <c r="V220" s="17">
        <f t="shared" si="161"/>
        <v>68471</v>
      </c>
      <c r="Y220" s="19">
        <f t="shared" si="162"/>
        <v>0</v>
      </c>
      <c r="Z220" s="19"/>
      <c r="AA220" s="19"/>
      <c r="AB220" s="19"/>
      <c r="AC220" s="20" t="s">
        <v>416</v>
      </c>
      <c r="AD220" s="21">
        <v>36526</v>
      </c>
      <c r="AE220" s="36">
        <f t="shared" si="163"/>
        <v>2</v>
      </c>
      <c r="AL220" s="15">
        <f t="shared" si="164"/>
        <v>0</v>
      </c>
      <c r="AM220" s="15">
        <f t="shared" si="165"/>
        <v>0</v>
      </c>
    </row>
    <row r="221" spans="1:39" s="49" customFormat="1" x14ac:dyDescent="0.25">
      <c r="A221" s="56"/>
      <c r="B221" s="49" t="s">
        <v>240</v>
      </c>
      <c r="F221" s="50">
        <v>155839</v>
      </c>
      <c r="G221" s="50">
        <f t="shared" si="167"/>
        <v>2996.9038461538462</v>
      </c>
      <c r="H221" s="34">
        <f t="shared" si="166"/>
        <v>0</v>
      </c>
      <c r="I221" s="34">
        <f t="shared" si="168"/>
        <v>53944.269230769234</v>
      </c>
      <c r="J221" s="34"/>
      <c r="K221" s="34">
        <f t="shared" si="169"/>
        <v>0</v>
      </c>
      <c r="L221" s="34">
        <f t="shared" si="170"/>
        <v>170823.51923076925</v>
      </c>
      <c r="M221" s="34">
        <f t="shared" si="171"/>
        <v>0</v>
      </c>
      <c r="N221" s="34">
        <f t="shared" si="172"/>
        <v>140110.34954423079</v>
      </c>
      <c r="O221" s="34">
        <f t="shared" si="173"/>
        <v>93406.899696153851</v>
      </c>
      <c r="P221" s="34">
        <f t="shared" si="174"/>
        <v>35962.846153846156</v>
      </c>
      <c r="Q221" s="34">
        <f t="shared" si="157"/>
        <v>140110.34954423079</v>
      </c>
      <c r="R221" s="34">
        <f t="shared" si="158"/>
        <v>53944.269230769234</v>
      </c>
      <c r="S221" s="51">
        <f t="shared" si="159"/>
        <v>15.5839</v>
      </c>
      <c r="T221" s="51">
        <f t="shared" si="160"/>
        <v>16</v>
      </c>
      <c r="U221" s="52" t="s">
        <v>269</v>
      </c>
      <c r="V221" s="52">
        <f t="shared" si="161"/>
        <v>155839</v>
      </c>
      <c r="W221" s="53">
        <v>40000</v>
      </c>
      <c r="X221" s="53">
        <v>17525</v>
      </c>
      <c r="Y221" s="53">
        <f t="shared" si="162"/>
        <v>57525</v>
      </c>
      <c r="Z221" s="53"/>
      <c r="AA221" s="53">
        <v>17525</v>
      </c>
      <c r="AB221" s="53">
        <v>66290</v>
      </c>
      <c r="AC221" s="54" t="s">
        <v>416</v>
      </c>
      <c r="AD221" s="21">
        <v>36008</v>
      </c>
      <c r="AE221" s="36">
        <f t="shared" si="163"/>
        <v>3</v>
      </c>
      <c r="AF221" s="54"/>
      <c r="AG221" s="54"/>
      <c r="AH221" s="54"/>
      <c r="AI221" s="54"/>
      <c r="AJ221" s="54"/>
      <c r="AL221" s="15">
        <f t="shared" si="164"/>
        <v>0</v>
      </c>
      <c r="AM221" s="15">
        <f t="shared" si="165"/>
        <v>0</v>
      </c>
    </row>
    <row r="222" spans="1:39" x14ac:dyDescent="0.25">
      <c r="A222" s="56"/>
      <c r="B222" s="15" t="s">
        <v>241</v>
      </c>
      <c r="F222" s="16">
        <v>137931</v>
      </c>
      <c r="G222" s="16">
        <f t="shared" si="167"/>
        <v>2652.5192307692309</v>
      </c>
      <c r="H222" s="34">
        <f t="shared" si="166"/>
        <v>0</v>
      </c>
      <c r="I222" s="34">
        <f t="shared" si="168"/>
        <v>47745.346153846156</v>
      </c>
      <c r="J222" s="34"/>
      <c r="K222" s="34">
        <f t="shared" si="169"/>
        <v>0</v>
      </c>
      <c r="L222" s="34">
        <f t="shared" si="170"/>
        <v>135278.48076923078</v>
      </c>
      <c r="M222" s="34">
        <f t="shared" si="171"/>
        <v>0</v>
      </c>
      <c r="N222" s="34">
        <f t="shared" si="172"/>
        <v>109759.38900576925</v>
      </c>
      <c r="O222" s="34">
        <f t="shared" si="173"/>
        <v>73172.926003846165</v>
      </c>
      <c r="P222" s="34">
        <f t="shared" si="174"/>
        <v>31830.230769230773</v>
      </c>
      <c r="Q222" s="34">
        <f t="shared" si="157"/>
        <v>109759.38900576925</v>
      </c>
      <c r="R222" s="34">
        <f t="shared" si="158"/>
        <v>47745.346153846156</v>
      </c>
      <c r="S222" s="35">
        <f t="shared" si="159"/>
        <v>13.793100000000001</v>
      </c>
      <c r="T222" s="35">
        <f t="shared" si="160"/>
        <v>14</v>
      </c>
      <c r="U222" s="17" t="s">
        <v>269</v>
      </c>
      <c r="V222" s="17">
        <f t="shared" si="161"/>
        <v>137931</v>
      </c>
      <c r="Y222" s="19">
        <v>60000</v>
      </c>
      <c r="Z222" s="19"/>
      <c r="AA222" s="19">
        <v>42060</v>
      </c>
      <c r="AB222" s="19">
        <v>113640</v>
      </c>
      <c r="AC222" s="20" t="s">
        <v>416</v>
      </c>
      <c r="AD222" s="21">
        <v>36100</v>
      </c>
      <c r="AE222" s="36">
        <f t="shared" si="163"/>
        <v>3</v>
      </c>
      <c r="AL222" s="15">
        <f t="shared" si="164"/>
        <v>0</v>
      </c>
      <c r="AM222" s="15">
        <f t="shared" si="165"/>
        <v>0</v>
      </c>
    </row>
    <row r="223" spans="1:39" x14ac:dyDescent="0.25">
      <c r="A223" s="56"/>
      <c r="B223" s="15" t="s">
        <v>242</v>
      </c>
      <c r="F223" s="16">
        <v>56886</v>
      </c>
      <c r="G223" s="16">
        <f t="shared" si="167"/>
        <v>1093.9615384615386</v>
      </c>
      <c r="H223" s="34">
        <f t="shared" si="166"/>
        <v>0</v>
      </c>
      <c r="I223" s="34">
        <f t="shared" si="168"/>
        <v>9845.6538461538476</v>
      </c>
      <c r="J223" s="34"/>
      <c r="K223" s="34">
        <f t="shared" si="169"/>
        <v>0</v>
      </c>
      <c r="L223" s="34">
        <f t="shared" si="170"/>
        <v>29536.961538461543</v>
      </c>
      <c r="M223" s="34">
        <f t="shared" si="171"/>
        <v>0</v>
      </c>
      <c r="N223" s="34">
        <f t="shared" si="172"/>
        <v>18669.328823076925</v>
      </c>
      <c r="O223" s="34">
        <f t="shared" si="173"/>
        <v>12446.219215384617</v>
      </c>
      <c r="P223" s="34">
        <f t="shared" si="174"/>
        <v>6563.7692307692314</v>
      </c>
      <c r="Q223" s="34">
        <f t="shared" si="157"/>
        <v>18669.328823076925</v>
      </c>
      <c r="R223" s="34">
        <f t="shared" si="158"/>
        <v>9845.6538461538476</v>
      </c>
      <c r="S223" s="35">
        <f t="shared" si="159"/>
        <v>5.6886000000000001</v>
      </c>
      <c r="T223" s="35">
        <f t="shared" si="160"/>
        <v>6</v>
      </c>
      <c r="U223" s="17" t="s">
        <v>269</v>
      </c>
      <c r="V223" s="17">
        <f t="shared" si="161"/>
        <v>56886</v>
      </c>
      <c r="Y223" s="19">
        <v>10000</v>
      </c>
      <c r="Z223" s="19"/>
      <c r="AA223" s="19"/>
      <c r="AB223" s="19"/>
      <c r="AC223" s="20" t="s">
        <v>416</v>
      </c>
      <c r="AD223" s="21">
        <v>36100</v>
      </c>
      <c r="AE223" s="36">
        <f t="shared" si="163"/>
        <v>3</v>
      </c>
      <c r="AL223" s="15">
        <f t="shared" si="164"/>
        <v>0</v>
      </c>
      <c r="AM223" s="15">
        <f t="shared" si="165"/>
        <v>0</v>
      </c>
    </row>
    <row r="224" spans="1:39" x14ac:dyDescent="0.25">
      <c r="A224" s="56"/>
      <c r="B224" s="15" t="s">
        <v>243</v>
      </c>
      <c r="F224" s="16">
        <v>46885</v>
      </c>
      <c r="G224" s="16">
        <f t="shared" si="167"/>
        <v>901.63461538461536</v>
      </c>
      <c r="H224" s="34">
        <f t="shared" si="166"/>
        <v>1803.2692307692307</v>
      </c>
      <c r="I224" s="34">
        <f t="shared" si="168"/>
        <v>0</v>
      </c>
      <c r="J224" s="34"/>
      <c r="K224" s="34">
        <f t="shared" si="169"/>
        <v>12622.884615384615</v>
      </c>
      <c r="L224" s="34">
        <f t="shared" si="170"/>
        <v>0</v>
      </c>
      <c r="M224" s="34">
        <f t="shared" si="171"/>
        <v>8454.6277884615392</v>
      </c>
      <c r="N224" s="34">
        <f t="shared" si="172"/>
        <v>0</v>
      </c>
      <c r="O224" s="34">
        <f t="shared" si="173"/>
        <v>8454.6277884615392</v>
      </c>
      <c r="P224" s="34">
        <f t="shared" si="174"/>
        <v>1803.2692307692307</v>
      </c>
      <c r="Q224" s="34">
        <f t="shared" si="157"/>
        <v>0</v>
      </c>
      <c r="R224" s="34">
        <f t="shared" si="158"/>
        <v>0</v>
      </c>
      <c r="S224" s="35">
        <f t="shared" si="159"/>
        <v>4.6885000000000003</v>
      </c>
      <c r="T224" s="35">
        <f t="shared" si="160"/>
        <v>5</v>
      </c>
      <c r="U224" s="17" t="s">
        <v>269</v>
      </c>
      <c r="V224" s="17">
        <f t="shared" si="161"/>
        <v>46885</v>
      </c>
      <c r="Y224" s="19">
        <f t="shared" si="162"/>
        <v>0</v>
      </c>
      <c r="Z224" s="19"/>
      <c r="AA224" s="19"/>
      <c r="AB224" s="19"/>
      <c r="AC224" s="20" t="s">
        <v>415</v>
      </c>
      <c r="AD224" s="21">
        <v>36647</v>
      </c>
      <c r="AE224" s="36">
        <f t="shared" si="163"/>
        <v>2</v>
      </c>
      <c r="AF224" s="35">
        <f>(G224*AE224)+(G224*T224)</f>
        <v>6311.4423076923076</v>
      </c>
      <c r="AG224" s="35">
        <f>26*G224</f>
        <v>23442.5</v>
      </c>
      <c r="AH224" s="35">
        <f>G224*52</f>
        <v>46885</v>
      </c>
      <c r="AI224" s="35">
        <f>AF224*2</f>
        <v>12622.884615384615</v>
      </c>
      <c r="AJ224" s="35"/>
      <c r="AL224" s="15">
        <f t="shared" si="164"/>
        <v>46885</v>
      </c>
      <c r="AM224" s="15">
        <f t="shared" si="165"/>
        <v>1</v>
      </c>
    </row>
    <row r="225" spans="1:39" x14ac:dyDescent="0.25">
      <c r="A225" s="56"/>
      <c r="B225" s="15" t="s">
        <v>244</v>
      </c>
      <c r="F225" s="16">
        <v>143312</v>
      </c>
      <c r="G225" s="16">
        <f t="shared" si="167"/>
        <v>2756</v>
      </c>
      <c r="H225" s="34">
        <f t="shared" si="166"/>
        <v>0</v>
      </c>
      <c r="I225" s="34">
        <f t="shared" si="168"/>
        <v>99216</v>
      </c>
      <c r="J225" s="34"/>
      <c r="K225" s="34">
        <f t="shared" si="169"/>
        <v>0</v>
      </c>
      <c r="L225" s="34">
        <f t="shared" si="170"/>
        <v>173628</v>
      </c>
      <c r="M225" s="34">
        <f t="shared" si="171"/>
        <v>0</v>
      </c>
      <c r="N225" s="34">
        <f t="shared" si="172"/>
        <v>118490.3616</v>
      </c>
      <c r="O225" s="34">
        <f t="shared" si="173"/>
        <v>78993.574399999998</v>
      </c>
      <c r="P225" s="34">
        <f t="shared" si="174"/>
        <v>66144</v>
      </c>
      <c r="Q225" s="34">
        <f t="shared" si="157"/>
        <v>118490.3616</v>
      </c>
      <c r="R225" s="34">
        <f t="shared" si="158"/>
        <v>99216</v>
      </c>
      <c r="S225" s="35">
        <f t="shared" si="159"/>
        <v>14.331200000000001</v>
      </c>
      <c r="T225" s="35">
        <f t="shared" si="160"/>
        <v>15</v>
      </c>
      <c r="U225" s="17" t="s">
        <v>269</v>
      </c>
      <c r="V225" s="17">
        <f t="shared" si="161"/>
        <v>143312</v>
      </c>
      <c r="W225" s="19">
        <v>42500</v>
      </c>
      <c r="X225" s="19">
        <v>17525</v>
      </c>
      <c r="Y225" s="19">
        <f t="shared" si="162"/>
        <v>60025</v>
      </c>
      <c r="Z225" s="19"/>
      <c r="AA225" s="19">
        <v>17525</v>
      </c>
      <c r="AB225" s="19">
        <v>56820</v>
      </c>
      <c r="AC225" s="20" t="s">
        <v>416</v>
      </c>
      <c r="AD225" s="21">
        <v>35073</v>
      </c>
      <c r="AE225" s="36">
        <f t="shared" si="163"/>
        <v>6</v>
      </c>
      <c r="AL225" s="15">
        <f t="shared" si="164"/>
        <v>0</v>
      </c>
      <c r="AM225" s="15">
        <f t="shared" si="165"/>
        <v>0</v>
      </c>
    </row>
    <row r="226" spans="1:39" x14ac:dyDescent="0.25">
      <c r="A226" s="56"/>
      <c r="B226" s="15" t="s">
        <v>245</v>
      </c>
      <c r="F226" s="16">
        <v>42868</v>
      </c>
      <c r="G226" s="16">
        <f>F226/52</f>
        <v>824.38461538461536</v>
      </c>
      <c r="H226" s="34">
        <f t="shared" si="166"/>
        <v>2473.1538461538462</v>
      </c>
      <c r="I226" s="34">
        <f t="shared" si="168"/>
        <v>0</v>
      </c>
      <c r="J226" s="34"/>
      <c r="K226" s="34">
        <f t="shared" si="169"/>
        <v>13190.153846153848</v>
      </c>
      <c r="L226" s="34">
        <f t="shared" si="170"/>
        <v>0</v>
      </c>
      <c r="M226" s="34">
        <f t="shared" si="171"/>
        <v>7067.9439384615389</v>
      </c>
      <c r="N226" s="34">
        <f t="shared" si="172"/>
        <v>0</v>
      </c>
      <c r="O226" s="34">
        <f t="shared" si="173"/>
        <v>7067.9439384615389</v>
      </c>
      <c r="P226" s="34">
        <f t="shared" si="174"/>
        <v>2473.1538461538462</v>
      </c>
      <c r="Q226" s="34">
        <f t="shared" si="157"/>
        <v>0</v>
      </c>
      <c r="R226" s="34">
        <f t="shared" si="158"/>
        <v>0</v>
      </c>
      <c r="S226" s="35">
        <f t="shared" si="159"/>
        <v>4.2868000000000004</v>
      </c>
      <c r="T226" s="35">
        <f t="shared" si="160"/>
        <v>5</v>
      </c>
      <c r="U226" s="17" t="s">
        <v>269</v>
      </c>
      <c r="V226" s="17">
        <f t="shared" si="161"/>
        <v>42868</v>
      </c>
      <c r="Y226" s="19">
        <f t="shared" si="162"/>
        <v>0</v>
      </c>
      <c r="Z226" s="19"/>
      <c r="AA226" s="19"/>
      <c r="AB226" s="19"/>
      <c r="AC226" s="20" t="s">
        <v>415</v>
      </c>
      <c r="AD226" s="21">
        <v>36130</v>
      </c>
      <c r="AE226" s="36">
        <f t="shared" si="163"/>
        <v>3</v>
      </c>
      <c r="AF226" s="35">
        <f>(G226*AE226)+(G226*T226)</f>
        <v>6595.0769230769238</v>
      </c>
      <c r="AG226" s="35">
        <f>26*G226</f>
        <v>21434</v>
      </c>
      <c r="AH226" s="35">
        <f>G226*52</f>
        <v>42868</v>
      </c>
      <c r="AI226" s="35">
        <f>AF226*2</f>
        <v>13190.153846153848</v>
      </c>
      <c r="AJ226" s="35"/>
      <c r="AL226" s="15">
        <f t="shared" si="164"/>
        <v>42868</v>
      </c>
      <c r="AM226" s="15">
        <f t="shared" si="165"/>
        <v>1</v>
      </c>
    </row>
    <row r="227" spans="1:39" x14ac:dyDescent="0.25">
      <c r="A227" s="56"/>
      <c r="B227" s="15" t="s">
        <v>246</v>
      </c>
      <c r="F227" s="16">
        <v>61815</v>
      </c>
      <c r="G227" s="16">
        <f>F227/52</f>
        <v>1188.75</v>
      </c>
      <c r="H227" s="34">
        <f t="shared" si="166"/>
        <v>7132.5</v>
      </c>
      <c r="I227" s="34">
        <f t="shared" si="168"/>
        <v>0</v>
      </c>
      <c r="J227" s="34"/>
      <c r="K227" s="34">
        <f t="shared" si="169"/>
        <v>23775</v>
      </c>
      <c r="L227" s="34">
        <f t="shared" si="170"/>
        <v>0</v>
      </c>
      <c r="M227" s="34">
        <f t="shared" si="171"/>
        <v>14696.516249999999</v>
      </c>
      <c r="N227" s="34">
        <f t="shared" si="172"/>
        <v>0</v>
      </c>
      <c r="O227" s="34">
        <f t="shared" si="173"/>
        <v>14696.516249999999</v>
      </c>
      <c r="P227" s="34">
        <f t="shared" si="174"/>
        <v>7132.5</v>
      </c>
      <c r="Q227" s="34">
        <f t="shared" si="157"/>
        <v>0</v>
      </c>
      <c r="R227" s="34">
        <f t="shared" si="158"/>
        <v>0</v>
      </c>
      <c r="S227" s="35">
        <f t="shared" si="159"/>
        <v>6.1814999999999998</v>
      </c>
      <c r="T227" s="35">
        <f t="shared" si="160"/>
        <v>7</v>
      </c>
      <c r="U227" s="17" t="s">
        <v>269</v>
      </c>
      <c r="V227" s="17">
        <f t="shared" si="161"/>
        <v>61815</v>
      </c>
      <c r="Y227" s="19">
        <f t="shared" si="162"/>
        <v>0</v>
      </c>
      <c r="Z227" s="19"/>
      <c r="AA227" s="19"/>
      <c r="AB227" s="19"/>
      <c r="AC227" s="20" t="s">
        <v>415</v>
      </c>
      <c r="AD227" s="21">
        <v>36251</v>
      </c>
      <c r="AE227" s="36">
        <f t="shared" si="163"/>
        <v>3</v>
      </c>
      <c r="AF227" s="35">
        <f>(G227*AE227)+(G227*T227)</f>
        <v>11887.5</v>
      </c>
      <c r="AG227" s="35">
        <f>26*G227</f>
        <v>30907.5</v>
      </c>
      <c r="AH227" s="35">
        <f>G227*52</f>
        <v>61815</v>
      </c>
      <c r="AI227" s="35">
        <f>AF227*2</f>
        <v>23775</v>
      </c>
      <c r="AJ227" s="35"/>
      <c r="AL227" s="15">
        <f t="shared" si="164"/>
        <v>61815</v>
      </c>
      <c r="AM227" s="15">
        <f t="shared" si="165"/>
        <v>1</v>
      </c>
    </row>
    <row r="228" spans="1:39" s="49" customFormat="1" x14ac:dyDescent="0.25">
      <c r="A228" s="66"/>
      <c r="B228" s="49" t="s">
        <v>247</v>
      </c>
      <c r="F228" s="50">
        <v>85987</v>
      </c>
      <c r="G228" s="50">
        <f>F228/52</f>
        <v>1653.5961538461538</v>
      </c>
      <c r="H228" s="34">
        <f t="shared" si="166"/>
        <v>0</v>
      </c>
      <c r="I228" s="34">
        <f t="shared" si="168"/>
        <v>34725.519230769227</v>
      </c>
      <c r="J228" s="34"/>
      <c r="K228" s="34">
        <f t="shared" si="169"/>
        <v>0</v>
      </c>
      <c r="L228" s="34">
        <f t="shared" si="170"/>
        <v>79372.615384615376</v>
      </c>
      <c r="M228" s="34">
        <f t="shared" si="171"/>
        <v>0</v>
      </c>
      <c r="N228" s="34">
        <f t="shared" si="172"/>
        <v>42656.331744230767</v>
      </c>
      <c r="O228" s="34">
        <f t="shared" si="173"/>
        <v>28437.554496153844</v>
      </c>
      <c r="P228" s="34">
        <f t="shared" si="174"/>
        <v>23150.346153846152</v>
      </c>
      <c r="Q228" s="34">
        <f t="shared" si="157"/>
        <v>42656.331744230767</v>
      </c>
      <c r="R228" s="34">
        <f t="shared" si="158"/>
        <v>34725.519230769227</v>
      </c>
      <c r="S228" s="51">
        <f t="shared" si="159"/>
        <v>8.5986999999999991</v>
      </c>
      <c r="T228" s="51">
        <f t="shared" si="160"/>
        <v>9</v>
      </c>
      <c r="U228" s="52" t="s">
        <v>269</v>
      </c>
      <c r="V228" s="52">
        <f t="shared" si="161"/>
        <v>85987</v>
      </c>
      <c r="W228" s="53">
        <v>65000</v>
      </c>
      <c r="X228" s="53"/>
      <c r="Y228" s="53">
        <f t="shared" si="162"/>
        <v>65000</v>
      </c>
      <c r="Z228" s="53"/>
      <c r="AA228" s="53"/>
      <c r="AB228" s="53">
        <v>37880</v>
      </c>
      <c r="AC228" s="54" t="s">
        <v>416</v>
      </c>
      <c r="AD228" s="21">
        <v>34547</v>
      </c>
      <c r="AE228" s="36">
        <f t="shared" si="163"/>
        <v>7</v>
      </c>
      <c r="AF228" s="54"/>
      <c r="AG228" s="54"/>
      <c r="AH228" s="54"/>
      <c r="AI228" s="54"/>
      <c r="AJ228" s="54"/>
      <c r="AL228" s="15">
        <f t="shared" si="164"/>
        <v>0</v>
      </c>
      <c r="AM228" s="15">
        <f t="shared" si="165"/>
        <v>0</v>
      </c>
    </row>
    <row r="229" spans="1:39" x14ac:dyDescent="0.25">
      <c r="B229" s="15" t="s">
        <v>248</v>
      </c>
      <c r="F229" s="16">
        <v>41786</v>
      </c>
      <c r="G229" s="16">
        <f>F229/52</f>
        <v>803.57692307692309</v>
      </c>
      <c r="H229" s="34">
        <f t="shared" si="166"/>
        <v>0</v>
      </c>
      <c r="I229" s="34">
        <f t="shared" si="168"/>
        <v>4821.461538461539</v>
      </c>
      <c r="J229" s="34"/>
      <c r="K229" s="34">
        <f t="shared" si="169"/>
        <v>0</v>
      </c>
      <c r="L229" s="34">
        <f t="shared" si="170"/>
        <v>21696.576923076922</v>
      </c>
      <c r="M229" s="34">
        <f t="shared" si="171"/>
        <v>0</v>
      </c>
      <c r="N229" s="34">
        <f t="shared" si="172"/>
        <v>10073.479592307693</v>
      </c>
      <c r="O229" s="34">
        <f t="shared" si="173"/>
        <v>6715.6530615384618</v>
      </c>
      <c r="P229" s="34">
        <f t="shared" si="174"/>
        <v>3214.3076923076924</v>
      </c>
      <c r="Q229" s="34">
        <f t="shared" si="157"/>
        <v>10073.479592307693</v>
      </c>
      <c r="R229" s="34">
        <f t="shared" si="158"/>
        <v>4821.461538461539</v>
      </c>
      <c r="S229" s="35">
        <f t="shared" si="159"/>
        <v>4.1786000000000003</v>
      </c>
      <c r="T229" s="35">
        <f t="shared" si="160"/>
        <v>5</v>
      </c>
      <c r="U229" s="17" t="s">
        <v>269</v>
      </c>
      <c r="V229" s="17">
        <f t="shared" si="161"/>
        <v>41786</v>
      </c>
      <c r="W229" s="19">
        <v>18000</v>
      </c>
      <c r="Y229" s="19">
        <f t="shared" si="162"/>
        <v>18000</v>
      </c>
      <c r="Z229" s="19"/>
      <c r="AA229" s="19"/>
      <c r="AB229" s="19"/>
      <c r="AC229" s="20" t="s">
        <v>416</v>
      </c>
      <c r="AD229" s="21">
        <v>35657</v>
      </c>
      <c r="AE229" s="36">
        <f t="shared" si="163"/>
        <v>4</v>
      </c>
      <c r="AL229" s="15">
        <f t="shared" si="164"/>
        <v>0</v>
      </c>
      <c r="AM229" s="15">
        <f t="shared" si="165"/>
        <v>0</v>
      </c>
    </row>
    <row r="230" spans="1:39" x14ac:dyDescent="0.25">
      <c r="G230" s="16"/>
      <c r="H230" s="34"/>
      <c r="I230" s="34"/>
      <c r="J230" s="34"/>
      <c r="K230" s="34"/>
      <c r="L230" s="34"/>
      <c r="M230" s="34"/>
      <c r="N230" s="34"/>
      <c r="O230" s="34"/>
      <c r="P230" s="34"/>
      <c r="Q230" s="34"/>
      <c r="R230" s="34"/>
      <c r="S230" s="16"/>
      <c r="T230" s="16"/>
      <c r="Z230" s="19"/>
      <c r="AA230" s="19"/>
      <c r="AB230" s="19"/>
      <c r="AE230" s="36"/>
      <c r="AL230" s="15">
        <f t="shared" si="164"/>
        <v>0</v>
      </c>
      <c r="AM230" s="15">
        <f t="shared" si="165"/>
        <v>0</v>
      </c>
    </row>
    <row r="231" spans="1:39" x14ac:dyDescent="0.25">
      <c r="B231" s="67"/>
      <c r="H231" s="34"/>
      <c r="I231" s="34"/>
      <c r="J231" s="34"/>
      <c r="K231" s="34"/>
      <c r="L231" s="34"/>
      <c r="M231" s="34"/>
      <c r="N231" s="34"/>
      <c r="O231" s="34"/>
      <c r="P231" s="34"/>
      <c r="Q231" s="34"/>
      <c r="R231" s="34"/>
      <c r="Z231" s="19"/>
      <c r="AA231" s="19"/>
      <c r="AB231" s="19"/>
      <c r="AE231" s="36"/>
      <c r="AL231" s="15">
        <f t="shared" si="164"/>
        <v>0</v>
      </c>
      <c r="AM231" s="15">
        <f t="shared" si="165"/>
        <v>0</v>
      </c>
    </row>
    <row r="232" spans="1:39" ht="37.799999999999997" x14ac:dyDescent="0.25">
      <c r="A232" s="56" t="s">
        <v>251</v>
      </c>
      <c r="B232" s="67" t="s">
        <v>330</v>
      </c>
      <c r="F232" s="16">
        <v>64400</v>
      </c>
      <c r="G232" s="16">
        <f t="shared" ref="G232:G238" si="175">F232/52</f>
        <v>1238.4615384615386</v>
      </c>
      <c r="H232" s="34">
        <f t="shared" si="166"/>
        <v>0</v>
      </c>
      <c r="I232" s="34">
        <f t="shared" ref="I232:I238" si="176">IF(AC232="Y",(IF(F232&lt;$G$3,$F$3*G232*AE232,IF(F232&lt;$G$2,$F$2*G232*AE232,$F$1*G232*AE232))*$L$2),0)</f>
        <v>37153.846153846156</v>
      </c>
      <c r="J232" s="34"/>
      <c r="K232" s="34">
        <f t="shared" ref="K232:K238" si="177">IF(AC232="N",(MIN((($F$3*G232*AE232+ROUNDUP((F232/10000),0)*G232)*2),F232)),0)</f>
        <v>0</v>
      </c>
      <c r="L232" s="34">
        <f t="shared" ref="L232:L238" si="178">IF(AC232="Y",(MIN((($F$3*G232*AE232+ROUNDUP((F232/10000),0)*G232)*2),F232))*$L$2,0)</f>
        <v>63161.538461538468</v>
      </c>
      <c r="M232" s="34">
        <f t="shared" ref="M232:M238" si="179">IF(AC232="N",IF((F232/10000*G232*$M$2)&gt;F232*$M$1,F232*$M$1,(F232/10000*G232*$M$2)),0)</f>
        <v>0</v>
      </c>
      <c r="N232" s="34">
        <f t="shared" ref="N232:N238" si="180">IF(AC232="Y",(IF((F232/10000*G232*$M$2)&gt;F232*$M$1,F232*$M$1,(F232/10000*G232*$M$2)))*$L$2,0)</f>
        <v>23927.076923076926</v>
      </c>
      <c r="O232" s="34">
        <f t="shared" ref="O232:O238" si="181">MAX(IF(F232&lt;$G$3,$F$3*G232*AE232,IF(F232&lt;$G$2,$F$2*G232*AE232,$F$1*G232*AE232)),IF((F232/10000*G232*$M$2)&gt;F232*$M$1,F232*$M$1,(F232/10000*G232*$M$2)))</f>
        <v>24769.230769230773</v>
      </c>
      <c r="P232" s="34">
        <f t="shared" ref="P232:P238" si="182">MIN(IF(F232&lt;$G$3,$F$3*G232*AE232,IF(F232&lt;$G$2,$F$2*G232*AE232,$F$1*G232*AE232)),IF((F232/10000*G232*$M$2)&gt;F232*$M$1,F232*$M$1,(F232/10000*G232*$M$2)))</f>
        <v>15951.384615384617</v>
      </c>
      <c r="Q232" s="34">
        <f t="shared" ref="Q232:Q238" si="183">MAX(I232,N232)</f>
        <v>37153.846153846156</v>
      </c>
      <c r="R232" s="34">
        <f t="shared" ref="R232:R238" si="184">MIN(I232,N232)</f>
        <v>23927.076923076926</v>
      </c>
      <c r="S232" s="35">
        <f t="shared" ref="S232:S238" si="185">F232/10000</f>
        <v>6.44</v>
      </c>
      <c r="T232" s="35">
        <f t="shared" ref="T232:T238" si="186">ROUNDUP(S232,0)</f>
        <v>7</v>
      </c>
      <c r="U232" s="17" t="s">
        <v>269</v>
      </c>
      <c r="V232" s="17">
        <f t="shared" ref="V232:V238" si="187">F232</f>
        <v>64400</v>
      </c>
      <c r="W232" s="19">
        <v>45000</v>
      </c>
      <c r="Y232" s="19">
        <f t="shared" ref="Y232:Y238" si="188">(W232+X232)</f>
        <v>45000</v>
      </c>
      <c r="Z232" s="19"/>
      <c r="AA232" s="19"/>
      <c r="AB232" s="19"/>
      <c r="AC232" s="20" t="s">
        <v>416</v>
      </c>
      <c r="AD232" s="21">
        <v>33695</v>
      </c>
      <c r="AE232" s="36">
        <f t="shared" si="163"/>
        <v>10</v>
      </c>
      <c r="AL232" s="15">
        <f t="shared" si="164"/>
        <v>0</v>
      </c>
      <c r="AM232" s="15">
        <f t="shared" si="165"/>
        <v>0</v>
      </c>
    </row>
    <row r="233" spans="1:39" x14ac:dyDescent="0.25">
      <c r="A233" s="56"/>
      <c r="B233" s="67" t="s">
        <v>252</v>
      </c>
      <c r="F233" s="16">
        <v>49800</v>
      </c>
      <c r="G233" s="16">
        <f t="shared" si="175"/>
        <v>957.69230769230774</v>
      </c>
      <c r="H233" s="34">
        <f t="shared" si="166"/>
        <v>0</v>
      </c>
      <c r="I233" s="34">
        <f t="shared" si="176"/>
        <v>12928.846153846154</v>
      </c>
      <c r="J233" s="34"/>
      <c r="K233" s="34">
        <f t="shared" si="177"/>
        <v>0</v>
      </c>
      <c r="L233" s="34">
        <f t="shared" si="178"/>
        <v>40223.076923076922</v>
      </c>
      <c r="M233" s="34">
        <f t="shared" si="179"/>
        <v>0</v>
      </c>
      <c r="N233" s="34">
        <f t="shared" si="180"/>
        <v>14307.92307692308</v>
      </c>
      <c r="O233" s="34">
        <f t="shared" si="181"/>
        <v>9538.6153846153866</v>
      </c>
      <c r="P233" s="34">
        <f t="shared" si="182"/>
        <v>8619.2307692307695</v>
      </c>
      <c r="Q233" s="34">
        <f t="shared" si="183"/>
        <v>14307.92307692308</v>
      </c>
      <c r="R233" s="34">
        <f t="shared" si="184"/>
        <v>12928.846153846154</v>
      </c>
      <c r="S233" s="35">
        <f t="shared" si="185"/>
        <v>4.9800000000000004</v>
      </c>
      <c r="T233" s="35">
        <f t="shared" si="186"/>
        <v>5</v>
      </c>
      <c r="U233" s="17" t="s">
        <v>269</v>
      </c>
      <c r="V233" s="17">
        <f t="shared" si="187"/>
        <v>49800</v>
      </c>
      <c r="Y233" s="19">
        <v>20000</v>
      </c>
      <c r="Z233" s="19"/>
      <c r="AA233" s="19"/>
      <c r="AB233" s="19"/>
      <c r="AC233" s="20" t="s">
        <v>416</v>
      </c>
      <c r="AD233" s="21">
        <v>33771</v>
      </c>
      <c r="AE233" s="36">
        <f t="shared" si="163"/>
        <v>9</v>
      </c>
      <c r="AL233" s="15">
        <f t="shared" si="164"/>
        <v>0</v>
      </c>
      <c r="AM233" s="15">
        <f t="shared" si="165"/>
        <v>0</v>
      </c>
    </row>
    <row r="234" spans="1:39" x14ac:dyDescent="0.25">
      <c r="A234" s="56"/>
      <c r="B234" s="67" t="s">
        <v>253</v>
      </c>
      <c r="F234" s="16">
        <v>6600</v>
      </c>
      <c r="G234" s="16">
        <f t="shared" si="175"/>
        <v>126.92307692307692</v>
      </c>
      <c r="H234" s="34">
        <f t="shared" si="166"/>
        <v>0</v>
      </c>
      <c r="I234" s="34">
        <f t="shared" si="176"/>
        <v>1142.3076923076924</v>
      </c>
      <c r="J234" s="34"/>
      <c r="K234" s="34">
        <f t="shared" si="177"/>
        <v>0</v>
      </c>
      <c r="L234" s="34">
        <f t="shared" si="178"/>
        <v>2665.3846153846152</v>
      </c>
      <c r="M234" s="34">
        <f t="shared" si="179"/>
        <v>0</v>
      </c>
      <c r="N234" s="34">
        <f t="shared" si="180"/>
        <v>251.30769230769232</v>
      </c>
      <c r="O234" s="34">
        <f t="shared" si="181"/>
        <v>761.53846153846155</v>
      </c>
      <c r="P234" s="34">
        <f t="shared" si="182"/>
        <v>167.53846153846155</v>
      </c>
      <c r="Q234" s="34">
        <f t="shared" si="183"/>
        <v>1142.3076923076924</v>
      </c>
      <c r="R234" s="34">
        <f t="shared" si="184"/>
        <v>251.30769230769232</v>
      </c>
      <c r="S234" s="35">
        <f t="shared" si="185"/>
        <v>0.66</v>
      </c>
      <c r="T234" s="35">
        <f t="shared" si="186"/>
        <v>1</v>
      </c>
      <c r="U234" s="17" t="s">
        <v>269</v>
      </c>
      <c r="V234" s="17">
        <f t="shared" si="187"/>
        <v>6600</v>
      </c>
      <c r="Y234" s="19">
        <f t="shared" si="188"/>
        <v>0</v>
      </c>
      <c r="AC234" s="20" t="s">
        <v>416</v>
      </c>
      <c r="AD234" s="21">
        <v>35025</v>
      </c>
      <c r="AE234" s="36">
        <f t="shared" si="163"/>
        <v>6</v>
      </c>
      <c r="AL234" s="15">
        <f t="shared" si="164"/>
        <v>0</v>
      </c>
      <c r="AM234" s="15">
        <f t="shared" si="165"/>
        <v>0</v>
      </c>
    </row>
    <row r="235" spans="1:39" x14ac:dyDescent="0.25">
      <c r="A235" s="56"/>
      <c r="B235" s="67" t="s">
        <v>254</v>
      </c>
      <c r="F235" s="16">
        <v>6000</v>
      </c>
      <c r="G235" s="16">
        <f t="shared" si="175"/>
        <v>115.38461538461539</v>
      </c>
      <c r="H235" s="34">
        <f t="shared" si="166"/>
        <v>0</v>
      </c>
      <c r="I235" s="34">
        <f t="shared" si="176"/>
        <v>1557.6923076923078</v>
      </c>
      <c r="J235" s="34"/>
      <c r="K235" s="34">
        <f t="shared" si="177"/>
        <v>0</v>
      </c>
      <c r="L235" s="34">
        <f t="shared" si="178"/>
        <v>3461.5384615384619</v>
      </c>
      <c r="M235" s="34">
        <f t="shared" si="179"/>
        <v>0</v>
      </c>
      <c r="N235" s="34">
        <f t="shared" si="180"/>
        <v>207.69230769230768</v>
      </c>
      <c r="O235" s="34">
        <f t="shared" si="181"/>
        <v>1038.4615384615386</v>
      </c>
      <c r="P235" s="34">
        <f t="shared" si="182"/>
        <v>138.46153846153845</v>
      </c>
      <c r="Q235" s="34">
        <f t="shared" si="183"/>
        <v>1557.6923076923078</v>
      </c>
      <c r="R235" s="34">
        <f t="shared" si="184"/>
        <v>207.69230769230768</v>
      </c>
      <c r="S235" s="35">
        <f t="shared" si="185"/>
        <v>0.6</v>
      </c>
      <c r="T235" s="35">
        <f t="shared" si="186"/>
        <v>1</v>
      </c>
      <c r="U235" s="17" t="s">
        <v>269</v>
      </c>
      <c r="V235" s="17">
        <f t="shared" si="187"/>
        <v>6000</v>
      </c>
      <c r="Y235" s="19">
        <f t="shared" si="188"/>
        <v>0</v>
      </c>
      <c r="AC235" s="20" t="s">
        <v>416</v>
      </c>
      <c r="AD235" s="21">
        <v>33771</v>
      </c>
      <c r="AE235" s="36">
        <f t="shared" si="163"/>
        <v>9</v>
      </c>
      <c r="AL235" s="15">
        <f t="shared" si="164"/>
        <v>0</v>
      </c>
      <c r="AM235" s="15">
        <f t="shared" si="165"/>
        <v>0</v>
      </c>
    </row>
    <row r="236" spans="1:39" x14ac:dyDescent="0.25">
      <c r="A236" s="56"/>
      <c r="B236" s="67" t="s">
        <v>255</v>
      </c>
      <c r="F236" s="16">
        <v>12780</v>
      </c>
      <c r="G236" s="16">
        <f t="shared" si="175"/>
        <v>245.76923076923077</v>
      </c>
      <c r="H236" s="34">
        <f t="shared" si="166"/>
        <v>0</v>
      </c>
      <c r="I236" s="34">
        <f t="shared" si="176"/>
        <v>3317.8846153846157</v>
      </c>
      <c r="J236" s="34"/>
      <c r="K236" s="34">
        <f t="shared" si="177"/>
        <v>0</v>
      </c>
      <c r="L236" s="34">
        <f t="shared" si="178"/>
        <v>8110.3846153846152</v>
      </c>
      <c r="M236" s="34">
        <f t="shared" si="179"/>
        <v>0</v>
      </c>
      <c r="N236" s="34">
        <f t="shared" si="180"/>
        <v>942.27923076923071</v>
      </c>
      <c r="O236" s="34">
        <f t="shared" si="181"/>
        <v>2211.9230769230771</v>
      </c>
      <c r="P236" s="34">
        <f t="shared" si="182"/>
        <v>628.18615384615384</v>
      </c>
      <c r="Q236" s="34">
        <f t="shared" si="183"/>
        <v>3317.8846153846157</v>
      </c>
      <c r="R236" s="34">
        <f t="shared" si="184"/>
        <v>942.27923076923071</v>
      </c>
      <c r="S236" s="35">
        <f t="shared" si="185"/>
        <v>1.278</v>
      </c>
      <c r="T236" s="35">
        <f t="shared" si="186"/>
        <v>2</v>
      </c>
      <c r="U236" s="17" t="s">
        <v>269</v>
      </c>
      <c r="V236" s="17">
        <f t="shared" si="187"/>
        <v>12780</v>
      </c>
      <c r="Y236" s="19">
        <f t="shared" si="188"/>
        <v>0</v>
      </c>
      <c r="AC236" s="20" t="s">
        <v>416</v>
      </c>
      <c r="AD236" s="21">
        <v>33785</v>
      </c>
      <c r="AE236" s="36">
        <f t="shared" si="163"/>
        <v>9</v>
      </c>
      <c r="AL236" s="15">
        <f t="shared" si="164"/>
        <v>0</v>
      </c>
      <c r="AM236" s="15">
        <f t="shared" si="165"/>
        <v>0</v>
      </c>
    </row>
    <row r="237" spans="1:39" x14ac:dyDescent="0.25">
      <c r="A237" s="56"/>
      <c r="B237" s="67" t="s">
        <v>256</v>
      </c>
      <c r="F237" s="16">
        <v>12000</v>
      </c>
      <c r="G237" s="16">
        <f t="shared" si="175"/>
        <v>230.76923076923077</v>
      </c>
      <c r="H237" s="34">
        <f t="shared" si="166"/>
        <v>0</v>
      </c>
      <c r="I237" s="34">
        <f t="shared" si="176"/>
        <v>1384.6153846153848</v>
      </c>
      <c r="J237" s="34"/>
      <c r="K237" s="34">
        <f t="shared" si="177"/>
        <v>0</v>
      </c>
      <c r="L237" s="34">
        <f t="shared" si="178"/>
        <v>4153.8461538461543</v>
      </c>
      <c r="M237" s="34">
        <f t="shared" si="179"/>
        <v>0</v>
      </c>
      <c r="N237" s="34">
        <f t="shared" si="180"/>
        <v>830.76923076923072</v>
      </c>
      <c r="O237" s="34">
        <f t="shared" si="181"/>
        <v>923.07692307692309</v>
      </c>
      <c r="P237" s="34">
        <f t="shared" si="182"/>
        <v>553.84615384615381</v>
      </c>
      <c r="Q237" s="34">
        <f t="shared" si="183"/>
        <v>1384.6153846153848</v>
      </c>
      <c r="R237" s="34">
        <f t="shared" si="184"/>
        <v>830.76923076923072</v>
      </c>
      <c r="S237" s="35">
        <f t="shared" si="185"/>
        <v>1.2</v>
      </c>
      <c r="T237" s="35">
        <f t="shared" si="186"/>
        <v>2</v>
      </c>
      <c r="U237" s="17" t="s">
        <v>269</v>
      </c>
      <c r="V237" s="17">
        <f t="shared" si="187"/>
        <v>12000</v>
      </c>
      <c r="Y237" s="19">
        <f t="shared" si="188"/>
        <v>0</v>
      </c>
      <c r="AC237" s="20" t="s">
        <v>416</v>
      </c>
      <c r="AD237" s="21">
        <v>35780</v>
      </c>
      <c r="AE237" s="36">
        <f t="shared" si="163"/>
        <v>4</v>
      </c>
      <c r="AL237" s="15">
        <f t="shared" si="164"/>
        <v>0</v>
      </c>
      <c r="AM237" s="15">
        <f t="shared" si="165"/>
        <v>0</v>
      </c>
    </row>
    <row r="238" spans="1:39" x14ac:dyDescent="0.25">
      <c r="A238" s="56"/>
      <c r="B238" s="67" t="s">
        <v>257</v>
      </c>
      <c r="F238" s="16">
        <v>8400</v>
      </c>
      <c r="G238" s="16">
        <f t="shared" si="175"/>
        <v>161.53846153846155</v>
      </c>
      <c r="H238" s="34">
        <f t="shared" si="166"/>
        <v>0</v>
      </c>
      <c r="I238" s="34">
        <f t="shared" si="176"/>
        <v>1211.5384615384617</v>
      </c>
      <c r="J238" s="34"/>
      <c r="K238" s="34">
        <f t="shared" si="177"/>
        <v>0</v>
      </c>
      <c r="L238" s="34">
        <f t="shared" si="178"/>
        <v>2907.6923076923076</v>
      </c>
      <c r="M238" s="34">
        <f t="shared" si="179"/>
        <v>0</v>
      </c>
      <c r="N238" s="34">
        <f t="shared" si="180"/>
        <v>407.07692307692309</v>
      </c>
      <c r="O238" s="34">
        <f t="shared" si="181"/>
        <v>807.69230769230774</v>
      </c>
      <c r="P238" s="34">
        <f t="shared" si="182"/>
        <v>271.38461538461542</v>
      </c>
      <c r="Q238" s="34">
        <f t="shared" si="183"/>
        <v>1211.5384615384617</v>
      </c>
      <c r="R238" s="34">
        <f t="shared" si="184"/>
        <v>407.07692307692309</v>
      </c>
      <c r="S238" s="35">
        <f t="shared" si="185"/>
        <v>0.84</v>
      </c>
      <c r="T238" s="35">
        <f t="shared" si="186"/>
        <v>1</v>
      </c>
      <c r="U238" s="17" t="s">
        <v>269</v>
      </c>
      <c r="V238" s="17">
        <f t="shared" si="187"/>
        <v>8400</v>
      </c>
      <c r="Y238" s="19">
        <f t="shared" si="188"/>
        <v>0</v>
      </c>
      <c r="AC238" s="20" t="s">
        <v>416</v>
      </c>
      <c r="AD238" s="21">
        <v>35359</v>
      </c>
      <c r="AE238" s="36">
        <f t="shared" si="163"/>
        <v>5</v>
      </c>
      <c r="AL238" s="15">
        <f t="shared" si="164"/>
        <v>0</v>
      </c>
      <c r="AM238" s="15">
        <f t="shared" si="165"/>
        <v>0</v>
      </c>
    </row>
    <row r="239" spans="1:39" x14ac:dyDescent="0.25">
      <c r="H239" s="34"/>
      <c r="I239" s="34"/>
      <c r="J239" s="34"/>
      <c r="K239" s="34"/>
      <c r="L239" s="34"/>
      <c r="M239" s="34"/>
      <c r="N239" s="34"/>
      <c r="O239" s="34"/>
      <c r="P239" s="34"/>
      <c r="Q239" s="34"/>
      <c r="R239" s="34"/>
      <c r="AE239" s="36"/>
      <c r="AL239" s="15">
        <f t="shared" si="164"/>
        <v>0</v>
      </c>
      <c r="AM239" s="15">
        <f t="shared" si="165"/>
        <v>0</v>
      </c>
    </row>
    <row r="240" spans="1:39" x14ac:dyDescent="0.25">
      <c r="H240" s="34"/>
      <c r="I240" s="34"/>
      <c r="J240" s="34"/>
      <c r="K240" s="34"/>
      <c r="L240" s="34"/>
      <c r="M240" s="34"/>
      <c r="N240" s="34"/>
      <c r="O240" s="34"/>
      <c r="P240" s="34"/>
      <c r="Q240" s="34"/>
      <c r="R240" s="34"/>
      <c r="AE240" s="36"/>
      <c r="AL240" s="15">
        <f t="shared" si="164"/>
        <v>0</v>
      </c>
      <c r="AM240" s="15">
        <f t="shared" si="165"/>
        <v>0</v>
      </c>
    </row>
    <row r="241" spans="1:42" x14ac:dyDescent="0.25">
      <c r="B241" s="6" t="s">
        <v>424</v>
      </c>
      <c r="H241" s="34"/>
      <c r="I241" s="34"/>
      <c r="J241" s="34"/>
      <c r="K241" s="34"/>
      <c r="L241" s="34"/>
      <c r="M241" s="34"/>
      <c r="N241" s="34"/>
      <c r="O241" s="34"/>
      <c r="P241" s="34"/>
      <c r="Q241" s="34"/>
      <c r="R241" s="34"/>
      <c r="S241" s="35"/>
      <c r="T241" s="35"/>
      <c r="AE241" s="36"/>
      <c r="AL241" s="15">
        <f t="shared" si="164"/>
        <v>0</v>
      </c>
      <c r="AM241" s="15">
        <f t="shared" si="165"/>
        <v>0</v>
      </c>
    </row>
    <row r="242" spans="1:42" x14ac:dyDescent="0.25">
      <c r="B242" s="15" t="s">
        <v>258</v>
      </c>
      <c r="F242" s="16">
        <v>12500</v>
      </c>
      <c r="G242" s="16">
        <f>F242/52</f>
        <v>240.38461538461539</v>
      </c>
      <c r="H242" s="34">
        <f t="shared" si="166"/>
        <v>0</v>
      </c>
      <c r="I242" s="34">
        <f>IF(AC242="Y",(IF(F242&lt;$G$3,$F$3*G242*AE242,IF(F242&lt;$G$2,$F$2*G242*AE242,$F$1*G242*AE242))*$L$2),0)</f>
        <v>11538.461538461539</v>
      </c>
      <c r="J242" s="34"/>
      <c r="K242" s="34">
        <f>IF(AC242="N",(MIN((($F$3*G242*AE242+ROUNDUP((F242/10000),0)*G242)*2),F242)),0)</f>
        <v>0</v>
      </c>
      <c r="L242" s="34">
        <f>IF(AC242="Y",(MIN((($F$3*G242*AE242+ROUNDUP((F242/10000),0)*G242)*2),F242))*$L$2,0)</f>
        <v>18750</v>
      </c>
      <c r="M242" s="34">
        <f>IF(AC242="N",IF((F242/10000*G242*$M$2)&gt;F242*$M$1,F242*$M$1,(F242/10000*G242*$M$2)),0)</f>
        <v>0</v>
      </c>
      <c r="N242" s="34">
        <f>IF(AC242="Y",(IF((F242/10000*G242*$M$2)&gt;F242*$M$1,F242*$M$1,(F242/10000*G242*$M$2)))*$L$2,0)</f>
        <v>901.44230769230762</v>
      </c>
      <c r="O242" s="34">
        <f>MAX(IF(F242&lt;$G$3,$F$3*G242*AE242,IF(F242&lt;$G$2,$F$2*G242*AE242,$F$1*G242*AE242)),IF((F242/10000*G242*$M$2)&gt;F242*$M$1,F242*$M$1,(F242/10000*G242*$M$2)))</f>
        <v>7692.3076923076924</v>
      </c>
      <c r="P242" s="34">
        <f>MIN(IF(F242&lt;$G$3,$F$3*G242*AE242,IF(F242&lt;$G$2,$F$2*G242*AE242,$F$1*G242*AE242)),IF((F242/10000*G242*$M$2)&gt;F242*$M$1,F242*$M$1,(F242/10000*G242*$M$2)))</f>
        <v>600.96153846153845</v>
      </c>
      <c r="Q242" s="34">
        <f>MAX(I242,N242)</f>
        <v>11538.461538461539</v>
      </c>
      <c r="R242" s="34">
        <f>MIN(I242,N242)</f>
        <v>901.44230769230762</v>
      </c>
      <c r="S242" s="35"/>
      <c r="T242" s="35"/>
      <c r="U242" s="17" t="s">
        <v>269</v>
      </c>
      <c r="V242" s="17">
        <f>F242</f>
        <v>12500</v>
      </c>
      <c r="Y242" s="19">
        <f>(W242+X242)</f>
        <v>0</v>
      </c>
      <c r="AC242" s="20" t="s">
        <v>416</v>
      </c>
      <c r="AD242" s="21">
        <v>25569</v>
      </c>
      <c r="AE242" s="36">
        <f t="shared" si="163"/>
        <v>32</v>
      </c>
      <c r="AL242" s="15">
        <f t="shared" si="164"/>
        <v>0</v>
      </c>
      <c r="AM242" s="15">
        <f t="shared" si="165"/>
        <v>0</v>
      </c>
    </row>
    <row r="243" spans="1:42" x14ac:dyDescent="0.25">
      <c r="H243" s="34"/>
      <c r="I243" s="34"/>
      <c r="J243" s="34"/>
      <c r="K243" s="34"/>
      <c r="L243" s="34"/>
      <c r="M243" s="34"/>
      <c r="N243" s="34"/>
      <c r="O243" s="34"/>
      <c r="P243" s="34"/>
      <c r="Q243" s="34"/>
      <c r="R243" s="34"/>
      <c r="AE243" s="36"/>
      <c r="AL243" s="15">
        <f t="shared" si="164"/>
        <v>0</v>
      </c>
      <c r="AM243" s="15">
        <f t="shared" si="165"/>
        <v>0</v>
      </c>
    </row>
    <row r="244" spans="1:42" x14ac:dyDescent="0.25">
      <c r="H244" s="34"/>
      <c r="I244" s="34"/>
      <c r="J244" s="34"/>
      <c r="K244" s="34"/>
      <c r="L244" s="34"/>
      <c r="M244" s="34"/>
      <c r="N244" s="34"/>
      <c r="O244" s="34"/>
      <c r="P244" s="34"/>
      <c r="Q244" s="34"/>
      <c r="R244" s="34"/>
      <c r="AE244" s="36"/>
      <c r="AL244" s="15">
        <f t="shared" si="164"/>
        <v>0</v>
      </c>
      <c r="AM244" s="15">
        <f t="shared" si="165"/>
        <v>0</v>
      </c>
    </row>
    <row r="245" spans="1:42" ht="43.2" x14ac:dyDescent="0.25">
      <c r="A245" s="56" t="s">
        <v>282</v>
      </c>
      <c r="B245" s="15" t="s">
        <v>259</v>
      </c>
      <c r="F245" s="17">
        <f>V245+V246+V247</f>
        <v>54628.020000000004</v>
      </c>
      <c r="G245" s="16">
        <f t="shared" ref="G245:G268" si="189">F245/52</f>
        <v>1050.5388461538462</v>
      </c>
      <c r="H245" s="34">
        <f t="shared" ref="H245:H268" si="190">IF(AC245="N",IF(F245&lt;$G$3,$F$3*G245*AE245,IF(F245&lt;$G$2,$F$2*G245*AE245,$F$1*G245*AE245)),0)</f>
        <v>0</v>
      </c>
      <c r="I245" s="34">
        <f t="shared" ref="I245:I268" si="191">IF(AC245="Y",(IF(F245&lt;$G$3,$F$3*G245*AE245,IF(F245&lt;$G$2,$F$2*G245*AE245,$F$1*G245*AE245))*$L$2),0)</f>
        <v>22061.315769230772</v>
      </c>
      <c r="J245" s="34"/>
      <c r="K245" s="34">
        <f t="shared" ref="K245:K268" si="192">IF(AC245="N",(MIN((($F$3*G245*AE245+ROUNDUP((F245/10000),0)*G245)*2),F245)),0)</f>
        <v>0</v>
      </c>
      <c r="L245" s="34">
        <f t="shared" ref="L245:L268" si="193">IF(AC245="Y",(MIN((($F$3*G245*AE245+ROUNDUP((F245/10000),0)*G245)*2),F245))*$L$2,0)</f>
        <v>40971.014999999999</v>
      </c>
      <c r="M245" s="34">
        <f t="shared" ref="M245:M268" si="194">IF(AC245="N",IF((F245/10000*G245*$M$2)&gt;F245*$M$1,F245*$M$1,(F245/10000*G245*$M$2)),0)</f>
        <v>0</v>
      </c>
      <c r="N245" s="34">
        <f t="shared" ref="N245:N268" si="195">IF(AC245="Y",(IF((F245/10000*G245*$M$2)&gt;F245*$M$1,F245*$M$1,(F245/10000*G245*$M$2)))*$L$2,0)</f>
        <v>17216.657129540774</v>
      </c>
      <c r="O245" s="34">
        <f t="shared" ref="O245:O268" si="196">MAX(IF(F245&lt;$G$3,$F$3*G245*AE245,IF(F245&lt;$G$2,$F$2*G245*AE245,$F$1*G245*AE245)),IF((F245/10000*G245*$M$2)&gt;F245*$M$1,F245*$M$1,(F245/10000*G245*$M$2)))</f>
        <v>14707.543846153847</v>
      </c>
      <c r="P245" s="34">
        <f t="shared" ref="P245:P268" si="197">MIN(IF(F245&lt;$G$3,$F$3*G245*AE245,IF(F245&lt;$G$2,$F$2*G245*AE245,$F$1*G245*AE245)),IF((F245/10000*G245*$M$2)&gt;F245*$M$1,F245*$M$1,(F245/10000*G245*$M$2)))</f>
        <v>11477.771419693849</v>
      </c>
      <c r="Q245" s="34">
        <f t="shared" ref="Q245:Q268" si="198">MAX(I245,N245)</f>
        <v>22061.315769230772</v>
      </c>
      <c r="R245" s="34">
        <f t="shared" ref="R245:R268" si="199">MIN(I245,N245)</f>
        <v>17216.657129540774</v>
      </c>
      <c r="S245" s="35"/>
      <c r="T245" s="35"/>
      <c r="U245" s="68" t="s">
        <v>270</v>
      </c>
      <c r="V245" s="17">
        <f>(AO245*Calculations!$AR$4)</f>
        <v>628.02</v>
      </c>
      <c r="W245" s="19">
        <v>17500</v>
      </c>
      <c r="Y245" s="19">
        <f t="shared" ref="Y245:Y268" si="200">(W245+X245)</f>
        <v>17500</v>
      </c>
      <c r="AC245" s="20" t="s">
        <v>416</v>
      </c>
      <c r="AD245" s="21">
        <v>34608</v>
      </c>
      <c r="AE245" s="36">
        <f t="shared" si="163"/>
        <v>7</v>
      </c>
      <c r="AL245" s="15">
        <f t="shared" si="164"/>
        <v>0</v>
      </c>
      <c r="AM245" s="15">
        <f t="shared" si="165"/>
        <v>0</v>
      </c>
      <c r="AO245" s="74">
        <v>18000</v>
      </c>
      <c r="AP245" s="68" t="s">
        <v>270</v>
      </c>
    </row>
    <row r="246" spans="1:42" x14ac:dyDescent="0.25">
      <c r="A246" s="65"/>
      <c r="G246" s="16"/>
      <c r="H246" s="34">
        <f t="shared" si="190"/>
        <v>0</v>
      </c>
      <c r="I246" s="34">
        <f t="shared" si="191"/>
        <v>0</v>
      </c>
      <c r="J246" s="34"/>
      <c r="K246" s="34">
        <f t="shared" si="192"/>
        <v>0</v>
      </c>
      <c r="L246" s="34">
        <f t="shared" si="193"/>
        <v>0</v>
      </c>
      <c r="M246" s="34">
        <f t="shared" si="194"/>
        <v>0</v>
      </c>
      <c r="N246" s="34">
        <f t="shared" si="195"/>
        <v>0</v>
      </c>
      <c r="O246" s="34">
        <f t="shared" si="196"/>
        <v>0</v>
      </c>
      <c r="P246" s="34">
        <f t="shared" si="197"/>
        <v>0</v>
      </c>
      <c r="Q246" s="34">
        <f t="shared" si="198"/>
        <v>0</v>
      </c>
      <c r="R246" s="34">
        <f t="shared" si="199"/>
        <v>0</v>
      </c>
      <c r="S246" s="16"/>
      <c r="T246" s="16"/>
      <c r="U246" s="68" t="s">
        <v>269</v>
      </c>
      <c r="V246" s="17">
        <f>AO246</f>
        <v>18000</v>
      </c>
      <c r="Y246" s="19">
        <f t="shared" si="200"/>
        <v>0</v>
      </c>
      <c r="AE246" s="36"/>
      <c r="AL246" s="15">
        <f t="shared" si="164"/>
        <v>0</v>
      </c>
      <c r="AM246" s="15">
        <f t="shared" si="165"/>
        <v>0</v>
      </c>
      <c r="AO246" s="74">
        <v>18000</v>
      </c>
      <c r="AP246" s="68" t="s">
        <v>269</v>
      </c>
    </row>
    <row r="247" spans="1:42" x14ac:dyDescent="0.25">
      <c r="A247" s="65"/>
      <c r="G247" s="16"/>
      <c r="H247" s="34">
        <f t="shared" si="190"/>
        <v>0</v>
      </c>
      <c r="I247" s="34">
        <f t="shared" si="191"/>
        <v>0</v>
      </c>
      <c r="J247" s="34"/>
      <c r="K247" s="34">
        <f t="shared" si="192"/>
        <v>0</v>
      </c>
      <c r="L247" s="34">
        <f t="shared" si="193"/>
        <v>0</v>
      </c>
      <c r="M247" s="34">
        <f t="shared" si="194"/>
        <v>0</v>
      </c>
      <c r="N247" s="34">
        <f t="shared" si="195"/>
        <v>0</v>
      </c>
      <c r="O247" s="34">
        <f t="shared" si="196"/>
        <v>0</v>
      </c>
      <c r="P247" s="34">
        <f t="shared" si="197"/>
        <v>0</v>
      </c>
      <c r="Q247" s="34">
        <f t="shared" si="198"/>
        <v>0</v>
      </c>
      <c r="R247" s="34">
        <f t="shared" si="199"/>
        <v>0</v>
      </c>
      <c r="S247" s="16"/>
      <c r="T247" s="16"/>
      <c r="U247" s="68" t="s">
        <v>425</v>
      </c>
      <c r="V247" s="17">
        <f>AO247</f>
        <v>36000</v>
      </c>
      <c r="Y247" s="19">
        <f t="shared" si="200"/>
        <v>0</v>
      </c>
      <c r="AE247" s="36"/>
      <c r="AL247" s="15">
        <f t="shared" si="164"/>
        <v>0</v>
      </c>
      <c r="AM247" s="15">
        <f t="shared" si="165"/>
        <v>0</v>
      </c>
      <c r="AO247" s="74">
        <v>36000</v>
      </c>
      <c r="AP247" s="68" t="s">
        <v>425</v>
      </c>
    </row>
    <row r="248" spans="1:42" x14ac:dyDescent="0.25">
      <c r="A248" s="65"/>
      <c r="B248" s="15" t="s">
        <v>260</v>
      </c>
      <c r="F248" s="17">
        <f>V248+V249</f>
        <v>9000</v>
      </c>
      <c r="G248" s="16">
        <f t="shared" si="189"/>
        <v>173.07692307692307</v>
      </c>
      <c r="H248" s="34">
        <f t="shared" si="190"/>
        <v>0</v>
      </c>
      <c r="I248" s="34">
        <f t="shared" si="191"/>
        <v>1038.4615384615383</v>
      </c>
      <c r="J248" s="34"/>
      <c r="K248" s="34">
        <f t="shared" si="192"/>
        <v>0</v>
      </c>
      <c r="L248" s="34">
        <f t="shared" si="193"/>
        <v>2596.1538461538462</v>
      </c>
      <c r="M248" s="34">
        <f t="shared" si="194"/>
        <v>0</v>
      </c>
      <c r="N248" s="34">
        <f t="shared" si="195"/>
        <v>467.30769230769232</v>
      </c>
      <c r="O248" s="34">
        <f t="shared" si="196"/>
        <v>692.30769230769226</v>
      </c>
      <c r="P248" s="34">
        <f t="shared" si="197"/>
        <v>311.53846153846155</v>
      </c>
      <c r="Q248" s="34">
        <f t="shared" si="198"/>
        <v>1038.4615384615383</v>
      </c>
      <c r="R248" s="34">
        <f t="shared" si="199"/>
        <v>467.30769230769232</v>
      </c>
      <c r="S248" s="35"/>
      <c r="T248" s="35"/>
      <c r="U248" s="17" t="s">
        <v>271</v>
      </c>
      <c r="V248" s="17">
        <f>AO248</f>
        <v>4200</v>
      </c>
      <c r="Y248" s="19">
        <f t="shared" si="200"/>
        <v>0</v>
      </c>
      <c r="AC248" s="20" t="s">
        <v>416</v>
      </c>
      <c r="AD248" s="21">
        <v>35612</v>
      </c>
      <c r="AE248" s="36">
        <f t="shared" si="163"/>
        <v>4</v>
      </c>
      <c r="AL248" s="15">
        <f t="shared" si="164"/>
        <v>0</v>
      </c>
      <c r="AM248" s="15">
        <f t="shared" si="165"/>
        <v>0</v>
      </c>
      <c r="AO248" s="74">
        <v>4200</v>
      </c>
      <c r="AP248" s="17" t="s">
        <v>271</v>
      </c>
    </row>
    <row r="249" spans="1:42" x14ac:dyDescent="0.25">
      <c r="A249" s="65"/>
      <c r="G249" s="16"/>
      <c r="H249" s="34">
        <f t="shared" si="190"/>
        <v>0</v>
      </c>
      <c r="I249" s="34">
        <f t="shared" si="191"/>
        <v>0</v>
      </c>
      <c r="J249" s="34"/>
      <c r="K249" s="34">
        <f t="shared" si="192"/>
        <v>0</v>
      </c>
      <c r="L249" s="34">
        <f t="shared" si="193"/>
        <v>0</v>
      </c>
      <c r="M249" s="34">
        <f t="shared" si="194"/>
        <v>0</v>
      </c>
      <c r="N249" s="34">
        <f t="shared" si="195"/>
        <v>0</v>
      </c>
      <c r="O249" s="34">
        <f t="shared" si="196"/>
        <v>0</v>
      </c>
      <c r="P249" s="34">
        <f t="shared" si="197"/>
        <v>0</v>
      </c>
      <c r="Q249" s="34">
        <f t="shared" si="198"/>
        <v>0</v>
      </c>
      <c r="R249" s="34">
        <f t="shared" si="199"/>
        <v>0</v>
      </c>
      <c r="S249" s="16"/>
      <c r="T249" s="16"/>
      <c r="U249" s="17" t="s">
        <v>426</v>
      </c>
      <c r="V249" s="17">
        <f>AO249</f>
        <v>4800</v>
      </c>
      <c r="Y249" s="19">
        <f t="shared" si="200"/>
        <v>0</v>
      </c>
      <c r="AE249" s="36"/>
      <c r="AL249" s="15">
        <f t="shared" si="164"/>
        <v>0</v>
      </c>
      <c r="AM249" s="15">
        <f t="shared" si="165"/>
        <v>0</v>
      </c>
      <c r="AO249" s="74">
        <v>4800</v>
      </c>
      <c r="AP249" s="17" t="s">
        <v>426</v>
      </c>
    </row>
    <row r="250" spans="1:42" x14ac:dyDescent="0.25">
      <c r="A250" s="65"/>
      <c r="B250" s="15" t="s">
        <v>261</v>
      </c>
      <c r="F250" s="17">
        <f>V250+V251</f>
        <v>25367.472000000002</v>
      </c>
      <c r="G250" s="16">
        <f t="shared" si="189"/>
        <v>487.83600000000001</v>
      </c>
      <c r="H250" s="34">
        <f t="shared" si="190"/>
        <v>0</v>
      </c>
      <c r="I250" s="34">
        <f t="shared" si="191"/>
        <v>4390.5240000000003</v>
      </c>
      <c r="J250" s="34"/>
      <c r="K250" s="34">
        <f t="shared" si="192"/>
        <v>0</v>
      </c>
      <c r="L250" s="34">
        <f t="shared" si="193"/>
        <v>13171.572</v>
      </c>
      <c r="M250" s="34">
        <f t="shared" si="194"/>
        <v>0</v>
      </c>
      <c r="N250" s="34">
        <f t="shared" si="195"/>
        <v>3712.5498211776003</v>
      </c>
      <c r="O250" s="34">
        <f t="shared" si="196"/>
        <v>2927.0160000000001</v>
      </c>
      <c r="P250" s="34">
        <f t="shared" si="197"/>
        <v>2475.0332141184003</v>
      </c>
      <c r="Q250" s="34">
        <f t="shared" si="198"/>
        <v>4390.5240000000003</v>
      </c>
      <c r="R250" s="34">
        <f t="shared" si="199"/>
        <v>3712.5498211776003</v>
      </c>
      <c r="S250" s="16"/>
      <c r="T250" s="16"/>
      <c r="U250" s="17" t="s">
        <v>270</v>
      </c>
      <c r="V250" s="17">
        <f>(AO250*Calculations!$AR$4)</f>
        <v>167.47199999999998</v>
      </c>
      <c r="Y250" s="19">
        <v>7500</v>
      </c>
      <c r="AC250" s="20" t="s">
        <v>416</v>
      </c>
      <c r="AD250" s="21">
        <v>35067</v>
      </c>
      <c r="AE250" s="36">
        <f t="shared" si="163"/>
        <v>6</v>
      </c>
      <c r="AL250" s="15">
        <f t="shared" si="164"/>
        <v>0</v>
      </c>
      <c r="AM250" s="15">
        <f t="shared" si="165"/>
        <v>0</v>
      </c>
      <c r="AO250" s="74">
        <v>4800</v>
      </c>
      <c r="AP250" s="17" t="s">
        <v>270</v>
      </c>
    </row>
    <row r="251" spans="1:42" x14ac:dyDescent="0.25">
      <c r="A251" s="65"/>
      <c r="G251" s="16"/>
      <c r="H251" s="34">
        <f t="shared" si="190"/>
        <v>0</v>
      </c>
      <c r="I251" s="34">
        <f t="shared" si="191"/>
        <v>0</v>
      </c>
      <c r="J251" s="34"/>
      <c r="K251" s="34">
        <f t="shared" si="192"/>
        <v>0</v>
      </c>
      <c r="L251" s="34">
        <f t="shared" si="193"/>
        <v>0</v>
      </c>
      <c r="M251" s="34">
        <f t="shared" si="194"/>
        <v>0</v>
      </c>
      <c r="N251" s="34">
        <f t="shared" si="195"/>
        <v>0</v>
      </c>
      <c r="O251" s="34">
        <f t="shared" si="196"/>
        <v>0</v>
      </c>
      <c r="P251" s="34">
        <f t="shared" si="197"/>
        <v>0</v>
      </c>
      <c r="Q251" s="34">
        <f t="shared" si="198"/>
        <v>0</v>
      </c>
      <c r="R251" s="34">
        <f t="shared" si="199"/>
        <v>0</v>
      </c>
      <c r="S251" s="16"/>
      <c r="T251" s="16"/>
      <c r="U251" s="17" t="s">
        <v>269</v>
      </c>
      <c r="V251" s="17">
        <f>AO251</f>
        <v>25200</v>
      </c>
      <c r="Y251" s="19">
        <f t="shared" si="200"/>
        <v>0</v>
      </c>
      <c r="AE251" s="36"/>
      <c r="AL251" s="15">
        <f t="shared" si="164"/>
        <v>0</v>
      </c>
      <c r="AM251" s="15">
        <f t="shared" si="165"/>
        <v>0</v>
      </c>
      <c r="AO251" s="74">
        <v>25200</v>
      </c>
      <c r="AP251" s="17" t="s">
        <v>269</v>
      </c>
    </row>
    <row r="252" spans="1:42" x14ac:dyDescent="0.25">
      <c r="A252" s="65"/>
      <c r="B252" s="15" t="s">
        <v>262</v>
      </c>
      <c r="F252" s="17">
        <f>V252+V253</f>
        <v>16529.603999999999</v>
      </c>
      <c r="G252" s="16">
        <f t="shared" si="189"/>
        <v>317.87700000000001</v>
      </c>
      <c r="H252" s="34">
        <f t="shared" si="190"/>
        <v>0</v>
      </c>
      <c r="I252" s="34">
        <f t="shared" si="191"/>
        <v>2860.893</v>
      </c>
      <c r="J252" s="34"/>
      <c r="K252" s="34">
        <f t="shared" si="192"/>
        <v>0</v>
      </c>
      <c r="L252" s="34">
        <f t="shared" si="193"/>
        <v>7629.0480000000007</v>
      </c>
      <c r="M252" s="34">
        <f t="shared" si="194"/>
        <v>0</v>
      </c>
      <c r="N252" s="34">
        <f t="shared" si="195"/>
        <v>1576.3142792124002</v>
      </c>
      <c r="O252" s="34">
        <f t="shared" si="196"/>
        <v>1907.2620000000002</v>
      </c>
      <c r="P252" s="34">
        <f t="shared" si="197"/>
        <v>1050.8761861416001</v>
      </c>
      <c r="Q252" s="34">
        <f t="shared" si="198"/>
        <v>2860.893</v>
      </c>
      <c r="R252" s="34">
        <f t="shared" si="199"/>
        <v>1576.3142792124002</v>
      </c>
      <c r="S252" s="16"/>
      <c r="T252" s="16"/>
      <c r="U252" s="17" t="s">
        <v>270</v>
      </c>
      <c r="V252" s="17">
        <f>(AO252*Calculations!$AR$4)</f>
        <v>125.60399999999998</v>
      </c>
      <c r="Y252" s="19">
        <f t="shared" si="200"/>
        <v>0</v>
      </c>
      <c r="AC252" s="20" t="s">
        <v>416</v>
      </c>
      <c r="AD252" s="21">
        <v>35058</v>
      </c>
      <c r="AE252" s="36">
        <f t="shared" si="163"/>
        <v>6</v>
      </c>
      <c r="AL252" s="15">
        <f t="shared" si="164"/>
        <v>0</v>
      </c>
      <c r="AM252" s="15">
        <f t="shared" si="165"/>
        <v>0</v>
      </c>
      <c r="AO252" s="74">
        <v>3600</v>
      </c>
      <c r="AP252" s="17" t="s">
        <v>270</v>
      </c>
    </row>
    <row r="253" spans="1:42" x14ac:dyDescent="0.25">
      <c r="A253" s="65"/>
      <c r="B253" s="20"/>
      <c r="C253" s="20"/>
      <c r="G253" s="16"/>
      <c r="H253" s="34">
        <f t="shared" si="190"/>
        <v>0</v>
      </c>
      <c r="I253" s="34">
        <f t="shared" si="191"/>
        <v>0</v>
      </c>
      <c r="J253" s="34"/>
      <c r="K253" s="34">
        <f t="shared" si="192"/>
        <v>0</v>
      </c>
      <c r="L253" s="34">
        <f t="shared" si="193"/>
        <v>0</v>
      </c>
      <c r="M253" s="34">
        <f t="shared" si="194"/>
        <v>0</v>
      </c>
      <c r="N253" s="34">
        <f t="shared" si="195"/>
        <v>0</v>
      </c>
      <c r="O253" s="34">
        <f t="shared" si="196"/>
        <v>0</v>
      </c>
      <c r="P253" s="34">
        <f t="shared" si="197"/>
        <v>0</v>
      </c>
      <c r="Q253" s="34">
        <f t="shared" si="198"/>
        <v>0</v>
      </c>
      <c r="R253" s="34">
        <f t="shared" si="199"/>
        <v>0</v>
      </c>
      <c r="S253" s="16"/>
      <c r="T253" s="16"/>
      <c r="U253" s="17" t="s">
        <v>269</v>
      </c>
      <c r="V253" s="17">
        <f>AO253</f>
        <v>16404</v>
      </c>
      <c r="Y253" s="19">
        <f t="shared" si="200"/>
        <v>0</v>
      </c>
      <c r="AE253" s="36"/>
      <c r="AL253" s="15">
        <f t="shared" si="164"/>
        <v>0</v>
      </c>
      <c r="AM253" s="15">
        <f t="shared" si="165"/>
        <v>0</v>
      </c>
      <c r="AO253" s="74">
        <v>16404</v>
      </c>
      <c r="AP253" s="17" t="s">
        <v>269</v>
      </c>
    </row>
    <row r="254" spans="1:42" x14ac:dyDescent="0.25">
      <c r="A254" s="65"/>
      <c r="B254" s="15" t="s">
        <v>263</v>
      </c>
      <c r="F254" s="17">
        <f>V254</f>
        <v>3600</v>
      </c>
      <c r="G254" s="16">
        <f t="shared" si="189"/>
        <v>69.230769230769226</v>
      </c>
      <c r="H254" s="34">
        <f t="shared" si="190"/>
        <v>0</v>
      </c>
      <c r="I254" s="34">
        <f t="shared" si="191"/>
        <v>207.69230769230768</v>
      </c>
      <c r="J254" s="34"/>
      <c r="K254" s="34">
        <f t="shared" si="192"/>
        <v>0</v>
      </c>
      <c r="L254" s="34">
        <f t="shared" si="193"/>
        <v>623.07692307692309</v>
      </c>
      <c r="M254" s="34">
        <f t="shared" si="194"/>
        <v>0</v>
      </c>
      <c r="N254" s="34">
        <f t="shared" si="195"/>
        <v>74.769230769230759</v>
      </c>
      <c r="O254" s="34">
        <f t="shared" si="196"/>
        <v>138.46153846153845</v>
      </c>
      <c r="P254" s="34">
        <f t="shared" si="197"/>
        <v>49.84615384615384</v>
      </c>
      <c r="Q254" s="34">
        <f t="shared" si="198"/>
        <v>207.69230769230768</v>
      </c>
      <c r="R254" s="34">
        <f t="shared" si="199"/>
        <v>74.769230769230759</v>
      </c>
      <c r="S254" s="16"/>
      <c r="T254" s="16"/>
      <c r="U254" s="17" t="s">
        <v>433</v>
      </c>
      <c r="V254" s="17">
        <f>AO254</f>
        <v>3600</v>
      </c>
      <c r="Y254" s="19">
        <f t="shared" si="200"/>
        <v>0</v>
      </c>
      <c r="AC254" s="20" t="s">
        <v>416</v>
      </c>
      <c r="AD254" s="21">
        <v>36586</v>
      </c>
      <c r="AE254" s="36">
        <f t="shared" si="163"/>
        <v>2</v>
      </c>
      <c r="AL254" s="15">
        <f t="shared" si="164"/>
        <v>0</v>
      </c>
      <c r="AM254" s="15">
        <f t="shared" si="165"/>
        <v>0</v>
      </c>
      <c r="AO254" s="74">
        <v>3600</v>
      </c>
      <c r="AP254" s="17"/>
    </row>
    <row r="255" spans="1:42" x14ac:dyDescent="0.25">
      <c r="A255" s="65"/>
      <c r="B255" s="15" t="s">
        <v>264</v>
      </c>
      <c r="F255" s="17">
        <f>V255+V256</f>
        <v>8595.384</v>
      </c>
      <c r="G255" s="16">
        <f t="shared" si="189"/>
        <v>165.29584615384616</v>
      </c>
      <c r="H255" s="34">
        <f t="shared" si="190"/>
        <v>0</v>
      </c>
      <c r="I255" s="34">
        <f t="shared" si="191"/>
        <v>1487.6626153846155</v>
      </c>
      <c r="J255" s="34"/>
      <c r="K255" s="34">
        <f t="shared" si="192"/>
        <v>0</v>
      </c>
      <c r="L255" s="34">
        <f t="shared" si="193"/>
        <v>3471.2127692307695</v>
      </c>
      <c r="M255" s="34">
        <f t="shared" si="194"/>
        <v>0</v>
      </c>
      <c r="N255" s="34">
        <f t="shared" si="195"/>
        <v>426.23438138916924</v>
      </c>
      <c r="O255" s="34">
        <f t="shared" si="196"/>
        <v>991.77507692307699</v>
      </c>
      <c r="P255" s="34">
        <f t="shared" si="197"/>
        <v>284.15625425944614</v>
      </c>
      <c r="Q255" s="34">
        <f t="shared" si="198"/>
        <v>1487.6626153846155</v>
      </c>
      <c r="R255" s="34">
        <f t="shared" si="199"/>
        <v>426.23438138916924</v>
      </c>
      <c r="S255" s="16"/>
      <c r="T255" s="16"/>
      <c r="U255" s="17" t="s">
        <v>270</v>
      </c>
      <c r="V255" s="17">
        <f>(AO255*Calculations!$AR$4)</f>
        <v>195.38399999999999</v>
      </c>
      <c r="Y255" s="19">
        <f t="shared" si="200"/>
        <v>0</v>
      </c>
      <c r="AC255" s="20" t="s">
        <v>416</v>
      </c>
      <c r="AD255" s="21">
        <v>35121</v>
      </c>
      <c r="AE255" s="36">
        <f t="shared" si="163"/>
        <v>6</v>
      </c>
      <c r="AL255" s="15">
        <f t="shared" si="164"/>
        <v>0</v>
      </c>
      <c r="AM255" s="15">
        <f t="shared" si="165"/>
        <v>0</v>
      </c>
      <c r="AO255" s="74">
        <v>5600</v>
      </c>
      <c r="AP255" s="17" t="s">
        <v>270</v>
      </c>
    </row>
    <row r="256" spans="1:42" x14ac:dyDescent="0.25">
      <c r="A256" s="65"/>
      <c r="G256" s="16"/>
      <c r="H256" s="34">
        <f t="shared" si="190"/>
        <v>0</v>
      </c>
      <c r="I256" s="34">
        <f t="shared" si="191"/>
        <v>0</v>
      </c>
      <c r="J256" s="34"/>
      <c r="K256" s="34">
        <f t="shared" si="192"/>
        <v>0</v>
      </c>
      <c r="L256" s="34">
        <f t="shared" si="193"/>
        <v>0</v>
      </c>
      <c r="M256" s="34">
        <f t="shared" si="194"/>
        <v>0</v>
      </c>
      <c r="N256" s="34">
        <f t="shared" si="195"/>
        <v>0</v>
      </c>
      <c r="O256" s="34">
        <f t="shared" si="196"/>
        <v>0</v>
      </c>
      <c r="P256" s="34">
        <f t="shared" si="197"/>
        <v>0</v>
      </c>
      <c r="Q256" s="34">
        <f t="shared" si="198"/>
        <v>0</v>
      </c>
      <c r="R256" s="34">
        <f t="shared" si="199"/>
        <v>0</v>
      </c>
      <c r="S256" s="16"/>
      <c r="T256" s="16"/>
      <c r="U256" s="17" t="s">
        <v>269</v>
      </c>
      <c r="V256" s="17">
        <f>AO256</f>
        <v>8400</v>
      </c>
      <c r="Y256" s="19">
        <f t="shared" si="200"/>
        <v>0</v>
      </c>
      <c r="AE256" s="36"/>
      <c r="AL256" s="15">
        <f t="shared" si="164"/>
        <v>0</v>
      </c>
      <c r="AM256" s="15">
        <f t="shared" si="165"/>
        <v>0</v>
      </c>
      <c r="AO256" s="74">
        <v>8400</v>
      </c>
      <c r="AP256" s="17" t="s">
        <v>269</v>
      </c>
    </row>
    <row r="257" spans="1:42" x14ac:dyDescent="0.25">
      <c r="A257" s="65"/>
      <c r="B257" s="15" t="s">
        <v>265</v>
      </c>
      <c r="F257" s="17">
        <f>V257+V258</f>
        <v>13283.736000000001</v>
      </c>
      <c r="G257" s="16">
        <f t="shared" si="189"/>
        <v>255.45646153846155</v>
      </c>
      <c r="H257" s="34">
        <f t="shared" si="190"/>
        <v>0</v>
      </c>
      <c r="I257" s="34">
        <f t="shared" si="191"/>
        <v>2682.2928461538463</v>
      </c>
      <c r="J257" s="34"/>
      <c r="K257" s="34">
        <f t="shared" si="192"/>
        <v>0</v>
      </c>
      <c r="L257" s="34">
        <f t="shared" si="193"/>
        <v>6897.3244615384619</v>
      </c>
      <c r="M257" s="34">
        <f t="shared" si="194"/>
        <v>0</v>
      </c>
      <c r="N257" s="34">
        <f t="shared" si="195"/>
        <v>1018.0248583713233</v>
      </c>
      <c r="O257" s="34">
        <f t="shared" si="196"/>
        <v>1788.1952307692309</v>
      </c>
      <c r="P257" s="34">
        <f t="shared" si="197"/>
        <v>678.68323891421551</v>
      </c>
      <c r="Q257" s="34">
        <f t="shared" si="198"/>
        <v>2682.2928461538463</v>
      </c>
      <c r="R257" s="34">
        <f t="shared" si="199"/>
        <v>1018.0248583713233</v>
      </c>
      <c r="S257" s="16"/>
      <c r="T257" s="16"/>
      <c r="U257" s="17" t="s">
        <v>270</v>
      </c>
      <c r="V257" s="17">
        <f>(AO257*Calculations!$AR$4)</f>
        <v>83.73599999999999</v>
      </c>
      <c r="Y257" s="19">
        <v>10000</v>
      </c>
      <c r="AC257" s="20" t="s">
        <v>416</v>
      </c>
      <c r="AD257" s="21">
        <v>34731</v>
      </c>
      <c r="AE257" s="36">
        <f t="shared" si="163"/>
        <v>7</v>
      </c>
      <c r="AL257" s="15">
        <f t="shared" si="164"/>
        <v>0</v>
      </c>
      <c r="AM257" s="15">
        <f t="shared" si="165"/>
        <v>0</v>
      </c>
      <c r="AO257" s="74">
        <v>2400</v>
      </c>
      <c r="AP257" s="17" t="s">
        <v>270</v>
      </c>
    </row>
    <row r="258" spans="1:42" x14ac:dyDescent="0.25">
      <c r="A258" s="65"/>
      <c r="G258" s="16"/>
      <c r="H258" s="34">
        <f t="shared" si="190"/>
        <v>0</v>
      </c>
      <c r="I258" s="34">
        <f t="shared" si="191"/>
        <v>0</v>
      </c>
      <c r="J258" s="34"/>
      <c r="K258" s="34">
        <f t="shared" si="192"/>
        <v>0</v>
      </c>
      <c r="L258" s="34">
        <f t="shared" si="193"/>
        <v>0</v>
      </c>
      <c r="M258" s="34">
        <f t="shared" si="194"/>
        <v>0</v>
      </c>
      <c r="N258" s="34">
        <f t="shared" si="195"/>
        <v>0</v>
      </c>
      <c r="O258" s="34">
        <f t="shared" si="196"/>
        <v>0</v>
      </c>
      <c r="P258" s="34">
        <f t="shared" si="197"/>
        <v>0</v>
      </c>
      <c r="Q258" s="34">
        <f t="shared" si="198"/>
        <v>0</v>
      </c>
      <c r="R258" s="34">
        <f t="shared" si="199"/>
        <v>0</v>
      </c>
      <c r="S258" s="16"/>
      <c r="T258" s="16"/>
      <c r="U258" s="17" t="s">
        <v>269</v>
      </c>
      <c r="V258" s="17">
        <f>AO258</f>
        <v>13200</v>
      </c>
      <c r="Y258" s="19">
        <f t="shared" si="200"/>
        <v>0</v>
      </c>
      <c r="AE258" s="36"/>
      <c r="AL258" s="15">
        <f t="shared" si="164"/>
        <v>0</v>
      </c>
      <c r="AM258" s="15">
        <f t="shared" si="165"/>
        <v>0</v>
      </c>
      <c r="AO258" s="74">
        <v>13200</v>
      </c>
      <c r="AP258" s="17" t="s">
        <v>269</v>
      </c>
    </row>
    <row r="259" spans="1:42" x14ac:dyDescent="0.25">
      <c r="A259" s="65"/>
      <c r="B259" s="15" t="s">
        <v>266</v>
      </c>
      <c r="F259" s="17">
        <f>V259</f>
        <v>4200</v>
      </c>
      <c r="G259" s="16">
        <f t="shared" si="189"/>
        <v>80.769230769230774</v>
      </c>
      <c r="H259" s="34">
        <f t="shared" si="190"/>
        <v>0</v>
      </c>
      <c r="I259" s="34">
        <f t="shared" si="191"/>
        <v>242.30769230769232</v>
      </c>
      <c r="J259" s="34"/>
      <c r="K259" s="34">
        <f t="shared" si="192"/>
        <v>0</v>
      </c>
      <c r="L259" s="34">
        <f t="shared" si="193"/>
        <v>726.92307692307691</v>
      </c>
      <c r="M259" s="34">
        <f t="shared" si="194"/>
        <v>0</v>
      </c>
      <c r="N259" s="34">
        <f t="shared" si="195"/>
        <v>101.76923076923077</v>
      </c>
      <c r="O259" s="34">
        <f t="shared" si="196"/>
        <v>161.53846153846155</v>
      </c>
      <c r="P259" s="34">
        <f t="shared" si="197"/>
        <v>67.846153846153854</v>
      </c>
      <c r="Q259" s="34">
        <f t="shared" si="198"/>
        <v>242.30769230769232</v>
      </c>
      <c r="R259" s="34">
        <f t="shared" si="199"/>
        <v>101.76923076923077</v>
      </c>
      <c r="S259" s="16"/>
      <c r="T259" s="16"/>
      <c r="U259" s="17" t="s">
        <v>272</v>
      </c>
      <c r="V259" s="17">
        <f>AO259</f>
        <v>4200</v>
      </c>
      <c r="Y259" s="19">
        <f t="shared" si="200"/>
        <v>0</v>
      </c>
      <c r="AC259" s="20" t="s">
        <v>416</v>
      </c>
      <c r="AD259" s="21">
        <v>36700</v>
      </c>
      <c r="AE259" s="36">
        <f t="shared" si="163"/>
        <v>2</v>
      </c>
      <c r="AL259" s="15">
        <f t="shared" si="164"/>
        <v>0</v>
      </c>
      <c r="AM259" s="15">
        <f t="shared" si="165"/>
        <v>0</v>
      </c>
      <c r="AO259" s="74">
        <v>4200</v>
      </c>
      <c r="AP259" s="17" t="s">
        <v>272</v>
      </c>
    </row>
    <row r="260" spans="1:42" x14ac:dyDescent="0.25">
      <c r="A260" s="65"/>
      <c r="B260" s="15" t="s">
        <v>267</v>
      </c>
      <c r="F260" s="17">
        <f>V260+V261</f>
        <v>7883.7359999999999</v>
      </c>
      <c r="G260" s="16">
        <f t="shared" si="189"/>
        <v>151.61030769230769</v>
      </c>
      <c r="H260" s="34">
        <f t="shared" si="190"/>
        <v>0</v>
      </c>
      <c r="I260" s="34">
        <f t="shared" si="191"/>
        <v>1364.4927692307692</v>
      </c>
      <c r="J260" s="34"/>
      <c r="K260" s="34">
        <f t="shared" si="192"/>
        <v>0</v>
      </c>
      <c r="L260" s="34">
        <f t="shared" si="193"/>
        <v>3183.8164615384612</v>
      </c>
      <c r="M260" s="34">
        <f t="shared" si="194"/>
        <v>0</v>
      </c>
      <c r="N260" s="34">
        <f t="shared" si="195"/>
        <v>358.57669221747688</v>
      </c>
      <c r="O260" s="34">
        <f t="shared" si="196"/>
        <v>909.66184615384611</v>
      </c>
      <c r="P260" s="34">
        <f t="shared" si="197"/>
        <v>239.0511281449846</v>
      </c>
      <c r="Q260" s="34">
        <f t="shared" si="198"/>
        <v>1364.4927692307692</v>
      </c>
      <c r="R260" s="34">
        <f t="shared" si="199"/>
        <v>358.57669221747688</v>
      </c>
      <c r="S260" s="16"/>
      <c r="T260" s="16"/>
      <c r="U260" s="17" t="s">
        <v>270</v>
      </c>
      <c r="V260" s="17">
        <f>(AO260*Calculations!$AR$4)</f>
        <v>83.73599999999999</v>
      </c>
      <c r="Y260" s="19">
        <f t="shared" si="200"/>
        <v>0</v>
      </c>
      <c r="AC260" s="20" t="s">
        <v>416</v>
      </c>
      <c r="AD260" s="21">
        <v>34851</v>
      </c>
      <c r="AE260" s="36">
        <f t="shared" si="163"/>
        <v>6</v>
      </c>
      <c r="AL260" s="15">
        <f t="shared" si="164"/>
        <v>0</v>
      </c>
      <c r="AM260" s="15">
        <f t="shared" si="165"/>
        <v>0</v>
      </c>
      <c r="AO260" s="74">
        <v>2400</v>
      </c>
      <c r="AP260" s="17" t="s">
        <v>270</v>
      </c>
    </row>
    <row r="261" spans="1:42" x14ac:dyDescent="0.25">
      <c r="A261" s="65"/>
      <c r="G261" s="16"/>
      <c r="H261" s="34">
        <f t="shared" si="190"/>
        <v>0</v>
      </c>
      <c r="I261" s="34">
        <f t="shared" si="191"/>
        <v>0</v>
      </c>
      <c r="J261" s="34"/>
      <c r="K261" s="34">
        <f t="shared" si="192"/>
        <v>0</v>
      </c>
      <c r="L261" s="34">
        <f t="shared" si="193"/>
        <v>0</v>
      </c>
      <c r="M261" s="34">
        <f t="shared" si="194"/>
        <v>0</v>
      </c>
      <c r="N261" s="34">
        <f t="shared" si="195"/>
        <v>0</v>
      </c>
      <c r="O261" s="34">
        <f t="shared" si="196"/>
        <v>0</v>
      </c>
      <c r="P261" s="34">
        <f t="shared" si="197"/>
        <v>0</v>
      </c>
      <c r="Q261" s="34">
        <f t="shared" si="198"/>
        <v>0</v>
      </c>
      <c r="R261" s="34">
        <f t="shared" si="199"/>
        <v>0</v>
      </c>
      <c r="S261" s="16"/>
      <c r="T261" s="16"/>
      <c r="U261" s="17" t="s">
        <v>269</v>
      </c>
      <c r="V261" s="17">
        <f>AO261</f>
        <v>7800</v>
      </c>
      <c r="Y261" s="19">
        <f t="shared" si="200"/>
        <v>0</v>
      </c>
      <c r="AE261" s="36"/>
      <c r="AL261" s="15">
        <f t="shared" si="164"/>
        <v>0</v>
      </c>
      <c r="AM261" s="15">
        <f t="shared" si="165"/>
        <v>0</v>
      </c>
      <c r="AO261" s="74">
        <v>7800</v>
      </c>
      <c r="AP261" s="17" t="s">
        <v>269</v>
      </c>
    </row>
    <row r="262" spans="1:42" x14ac:dyDescent="0.25">
      <c r="A262" s="65"/>
      <c r="B262" s="15" t="s">
        <v>268</v>
      </c>
      <c r="F262" s="17">
        <f>V262</f>
        <v>3600</v>
      </c>
      <c r="G262" s="16">
        <f t="shared" si="189"/>
        <v>69.230769230769226</v>
      </c>
      <c r="H262" s="34">
        <f t="shared" si="190"/>
        <v>0</v>
      </c>
      <c r="I262" s="34">
        <f t="shared" si="191"/>
        <v>103.84615384615384</v>
      </c>
      <c r="J262" s="34"/>
      <c r="K262" s="34">
        <f t="shared" si="192"/>
        <v>0</v>
      </c>
      <c r="L262" s="34">
        <f t="shared" si="193"/>
        <v>415.38461538461536</v>
      </c>
      <c r="M262" s="34">
        <f t="shared" si="194"/>
        <v>0</v>
      </c>
      <c r="N262" s="34">
        <f t="shared" si="195"/>
        <v>74.769230769230759</v>
      </c>
      <c r="O262" s="34">
        <f t="shared" si="196"/>
        <v>69.230769230769226</v>
      </c>
      <c r="P262" s="34">
        <f t="shared" si="197"/>
        <v>49.84615384615384</v>
      </c>
      <c r="Q262" s="34">
        <f t="shared" si="198"/>
        <v>103.84615384615384</v>
      </c>
      <c r="R262" s="34">
        <f t="shared" si="199"/>
        <v>74.769230769230759</v>
      </c>
      <c r="S262" s="16"/>
      <c r="T262" s="16"/>
      <c r="U262" s="17" t="s">
        <v>272</v>
      </c>
      <c r="V262" s="17">
        <f>AO262</f>
        <v>3600</v>
      </c>
      <c r="Y262" s="19">
        <f t="shared" si="200"/>
        <v>0</v>
      </c>
      <c r="AC262" s="20" t="s">
        <v>416</v>
      </c>
      <c r="AD262" s="21">
        <v>36867</v>
      </c>
      <c r="AE262" s="36">
        <f t="shared" si="163"/>
        <v>1</v>
      </c>
      <c r="AL262" s="15">
        <f t="shared" si="164"/>
        <v>0</v>
      </c>
      <c r="AM262" s="15">
        <f t="shared" si="165"/>
        <v>0</v>
      </c>
      <c r="AO262" s="74">
        <v>3600</v>
      </c>
      <c r="AP262" s="17" t="s">
        <v>272</v>
      </c>
    </row>
    <row r="263" spans="1:42" x14ac:dyDescent="0.25">
      <c r="A263" s="65"/>
      <c r="B263" s="15" t="s">
        <v>273</v>
      </c>
      <c r="F263" s="17">
        <f>V263+V264</f>
        <v>29051.207999999999</v>
      </c>
      <c r="G263" s="16">
        <f t="shared" si="189"/>
        <v>558.67707692307692</v>
      </c>
      <c r="H263" s="34">
        <f t="shared" si="190"/>
        <v>0</v>
      </c>
      <c r="I263" s="34">
        <f t="shared" si="191"/>
        <v>5028.0936923076915</v>
      </c>
      <c r="J263" s="34"/>
      <c r="K263" s="34">
        <f t="shared" si="192"/>
        <v>0</v>
      </c>
      <c r="L263" s="34">
        <f t="shared" si="193"/>
        <v>15084.281076923075</v>
      </c>
      <c r="M263" s="34">
        <f t="shared" si="194"/>
        <v>0</v>
      </c>
      <c r="N263" s="34">
        <f t="shared" si="195"/>
        <v>4869.073189957292</v>
      </c>
      <c r="O263" s="34">
        <f t="shared" si="196"/>
        <v>3352.0624615384613</v>
      </c>
      <c r="P263" s="34">
        <f t="shared" si="197"/>
        <v>3246.0487933048612</v>
      </c>
      <c r="Q263" s="34">
        <f t="shared" si="198"/>
        <v>5028.0936923076915</v>
      </c>
      <c r="R263" s="34">
        <f t="shared" si="199"/>
        <v>4869.073189957292</v>
      </c>
      <c r="S263" s="16"/>
      <c r="T263" s="16"/>
      <c r="U263" s="17" t="s">
        <v>270</v>
      </c>
      <c r="V263" s="17">
        <f>(AO263*Calculations!$AR$4)</f>
        <v>251.20799999999997</v>
      </c>
      <c r="Y263" s="19">
        <v>10000</v>
      </c>
      <c r="AC263" s="20" t="s">
        <v>416</v>
      </c>
      <c r="AD263" s="21">
        <v>34876</v>
      </c>
      <c r="AE263" s="36">
        <f t="shared" ref="AE263:AE314" si="201">ROUNDUP(DAYS360(AD263,$AE$3)/365,0)</f>
        <v>6</v>
      </c>
      <c r="AL263" s="15">
        <f t="shared" ref="AL263:AL276" si="202">IF(AC263="N",V263,0)</f>
        <v>0</v>
      </c>
      <c r="AM263" s="15">
        <f t="shared" si="165"/>
        <v>0</v>
      </c>
      <c r="AO263" s="74">
        <v>7200</v>
      </c>
      <c r="AP263" s="17" t="s">
        <v>270</v>
      </c>
    </row>
    <row r="264" spans="1:42" x14ac:dyDescent="0.25">
      <c r="A264" s="65"/>
      <c r="G264" s="16"/>
      <c r="H264" s="34">
        <f t="shared" si="190"/>
        <v>0</v>
      </c>
      <c r="I264" s="34">
        <f t="shared" si="191"/>
        <v>0</v>
      </c>
      <c r="J264" s="34"/>
      <c r="K264" s="34">
        <f t="shared" si="192"/>
        <v>0</v>
      </c>
      <c r="L264" s="34">
        <f t="shared" si="193"/>
        <v>0</v>
      </c>
      <c r="M264" s="34">
        <f t="shared" si="194"/>
        <v>0</v>
      </c>
      <c r="N264" s="34">
        <f t="shared" si="195"/>
        <v>0</v>
      </c>
      <c r="O264" s="34">
        <f t="shared" si="196"/>
        <v>0</v>
      </c>
      <c r="P264" s="34">
        <f t="shared" si="197"/>
        <v>0</v>
      </c>
      <c r="Q264" s="34">
        <f t="shared" si="198"/>
        <v>0</v>
      </c>
      <c r="R264" s="34">
        <f t="shared" si="199"/>
        <v>0</v>
      </c>
      <c r="S264" s="16"/>
      <c r="T264" s="16"/>
      <c r="U264" s="17" t="s">
        <v>269</v>
      </c>
      <c r="V264" s="17">
        <f>AO264</f>
        <v>28800</v>
      </c>
      <c r="Y264" s="19">
        <f t="shared" si="200"/>
        <v>0</v>
      </c>
      <c r="AC264" s="20" t="s">
        <v>416</v>
      </c>
      <c r="AE264" s="36"/>
      <c r="AL264" s="15">
        <f t="shared" si="202"/>
        <v>0</v>
      </c>
      <c r="AM264" s="15">
        <f t="shared" si="165"/>
        <v>0</v>
      </c>
      <c r="AO264" s="74">
        <v>28800</v>
      </c>
      <c r="AP264" s="17" t="s">
        <v>269</v>
      </c>
    </row>
    <row r="265" spans="1:42" x14ac:dyDescent="0.25">
      <c r="A265" s="65"/>
      <c r="B265" s="15" t="s">
        <v>274</v>
      </c>
      <c r="F265" s="17">
        <f>V265</f>
        <v>4200</v>
      </c>
      <c r="G265" s="16">
        <f t="shared" si="189"/>
        <v>80.769230769230774</v>
      </c>
      <c r="H265" s="34">
        <f t="shared" si="190"/>
        <v>0</v>
      </c>
      <c r="I265" s="34">
        <f t="shared" si="191"/>
        <v>242.30769230769232</v>
      </c>
      <c r="J265" s="34"/>
      <c r="K265" s="34">
        <f t="shared" si="192"/>
        <v>0</v>
      </c>
      <c r="L265" s="34">
        <f t="shared" si="193"/>
        <v>726.92307692307691</v>
      </c>
      <c r="M265" s="34">
        <f t="shared" si="194"/>
        <v>0</v>
      </c>
      <c r="N265" s="34">
        <f t="shared" si="195"/>
        <v>101.76923076923077</v>
      </c>
      <c r="O265" s="34">
        <f t="shared" si="196"/>
        <v>161.53846153846155</v>
      </c>
      <c r="P265" s="34">
        <f t="shared" si="197"/>
        <v>67.846153846153854</v>
      </c>
      <c r="Q265" s="34">
        <f t="shared" si="198"/>
        <v>242.30769230769232</v>
      </c>
      <c r="R265" s="34">
        <f t="shared" si="199"/>
        <v>101.76923076923077</v>
      </c>
      <c r="S265" s="16"/>
      <c r="T265" s="16"/>
      <c r="U265" s="17" t="s">
        <v>433</v>
      </c>
      <c r="V265" s="17">
        <f>AO265</f>
        <v>4200</v>
      </c>
      <c r="Y265" s="19">
        <f t="shared" si="200"/>
        <v>0</v>
      </c>
      <c r="AC265" s="20" t="s">
        <v>416</v>
      </c>
      <c r="AD265" s="21">
        <v>36356</v>
      </c>
      <c r="AE265" s="36">
        <f t="shared" si="201"/>
        <v>2</v>
      </c>
      <c r="AL265" s="15">
        <f t="shared" si="202"/>
        <v>0</v>
      </c>
      <c r="AM265" s="15">
        <f t="shared" si="165"/>
        <v>0</v>
      </c>
      <c r="AO265" s="74">
        <v>4200</v>
      </c>
      <c r="AP265" s="17"/>
    </row>
    <row r="266" spans="1:42" x14ac:dyDescent="0.25">
      <c r="A266" s="65"/>
      <c r="B266" s="15" t="s">
        <v>275</v>
      </c>
      <c r="F266" s="17">
        <f>V266+V267</f>
        <v>5483.7359999999999</v>
      </c>
      <c r="G266" s="16">
        <f t="shared" si="189"/>
        <v>105.45646153846154</v>
      </c>
      <c r="H266" s="34">
        <f t="shared" si="190"/>
        <v>0</v>
      </c>
      <c r="I266" s="34">
        <f t="shared" si="191"/>
        <v>316.3693846153846</v>
      </c>
      <c r="J266" s="34"/>
      <c r="K266" s="34">
        <f t="shared" si="192"/>
        <v>0</v>
      </c>
      <c r="L266" s="34">
        <f t="shared" si="193"/>
        <v>949.10815384615375</v>
      </c>
      <c r="M266" s="34">
        <f t="shared" si="194"/>
        <v>0</v>
      </c>
      <c r="N266" s="34">
        <f t="shared" si="195"/>
        <v>173.48861837132307</v>
      </c>
      <c r="O266" s="34">
        <f t="shared" si="196"/>
        <v>210.91292307692308</v>
      </c>
      <c r="P266" s="34">
        <f t="shared" si="197"/>
        <v>115.65907891421539</v>
      </c>
      <c r="Q266" s="34">
        <f t="shared" si="198"/>
        <v>316.3693846153846</v>
      </c>
      <c r="R266" s="34">
        <f t="shared" si="199"/>
        <v>173.48861837132307</v>
      </c>
      <c r="S266" s="16"/>
      <c r="T266" s="16"/>
      <c r="U266" s="17" t="s">
        <v>270</v>
      </c>
      <c r="V266" s="17">
        <f>(AO266*Calculations!$AR$4)</f>
        <v>83.73599999999999</v>
      </c>
      <c r="Y266" s="19">
        <f t="shared" si="200"/>
        <v>0</v>
      </c>
      <c r="AC266" s="20" t="s">
        <v>416</v>
      </c>
      <c r="AD266" s="21">
        <v>36526</v>
      </c>
      <c r="AE266" s="36">
        <f t="shared" si="201"/>
        <v>2</v>
      </c>
      <c r="AL266" s="15">
        <f t="shared" si="202"/>
        <v>0</v>
      </c>
      <c r="AM266" s="15">
        <f t="shared" si="165"/>
        <v>0</v>
      </c>
      <c r="AO266" s="74">
        <v>2400</v>
      </c>
      <c r="AP266" s="17" t="s">
        <v>270</v>
      </c>
    </row>
    <row r="267" spans="1:42" x14ac:dyDescent="0.25">
      <c r="A267" s="65"/>
      <c r="G267" s="16"/>
      <c r="H267" s="34">
        <f t="shared" si="190"/>
        <v>0</v>
      </c>
      <c r="I267" s="34">
        <f t="shared" si="191"/>
        <v>0</v>
      </c>
      <c r="J267" s="34"/>
      <c r="K267" s="34">
        <f t="shared" si="192"/>
        <v>0</v>
      </c>
      <c r="L267" s="34">
        <f t="shared" si="193"/>
        <v>0</v>
      </c>
      <c r="M267" s="34">
        <f t="shared" si="194"/>
        <v>0</v>
      </c>
      <c r="N267" s="34">
        <f t="shared" si="195"/>
        <v>0</v>
      </c>
      <c r="O267" s="34">
        <f t="shared" si="196"/>
        <v>0</v>
      </c>
      <c r="P267" s="34">
        <f t="shared" si="197"/>
        <v>0</v>
      </c>
      <c r="Q267" s="34">
        <f t="shared" si="198"/>
        <v>0</v>
      </c>
      <c r="R267" s="34">
        <f t="shared" si="199"/>
        <v>0</v>
      </c>
      <c r="S267" s="16"/>
      <c r="T267" s="16"/>
      <c r="U267" s="17" t="s">
        <v>269</v>
      </c>
      <c r="V267" s="17">
        <f>AO267</f>
        <v>5400</v>
      </c>
      <c r="Y267" s="19">
        <f t="shared" si="200"/>
        <v>0</v>
      </c>
      <c r="AC267" s="20" t="s">
        <v>416</v>
      </c>
      <c r="AE267" s="36"/>
      <c r="AL267" s="15">
        <f t="shared" si="202"/>
        <v>0</v>
      </c>
      <c r="AM267" s="15">
        <f t="shared" si="165"/>
        <v>0</v>
      </c>
      <c r="AO267" s="74">
        <v>5400</v>
      </c>
      <c r="AP267" s="17" t="s">
        <v>269</v>
      </c>
    </row>
    <row r="268" spans="1:42" x14ac:dyDescent="0.25">
      <c r="A268" s="65"/>
      <c r="B268" s="15" t="s">
        <v>276</v>
      </c>
      <c r="F268" s="17">
        <f>V268</f>
        <v>9000</v>
      </c>
      <c r="G268" s="16">
        <f t="shared" si="189"/>
        <v>173.07692307692307</v>
      </c>
      <c r="H268" s="34">
        <f t="shared" si="190"/>
        <v>0</v>
      </c>
      <c r="I268" s="34">
        <f t="shared" si="191"/>
        <v>2336.5384615384614</v>
      </c>
      <c r="J268" s="34"/>
      <c r="K268" s="34">
        <f t="shared" si="192"/>
        <v>0</v>
      </c>
      <c r="L268" s="34">
        <f t="shared" si="193"/>
        <v>5192.3076923076924</v>
      </c>
      <c r="M268" s="34">
        <f t="shared" si="194"/>
        <v>0</v>
      </c>
      <c r="N268" s="34">
        <f t="shared" si="195"/>
        <v>467.30769230769232</v>
      </c>
      <c r="O268" s="34">
        <f t="shared" si="196"/>
        <v>1557.6923076923076</v>
      </c>
      <c r="P268" s="34">
        <f t="shared" si="197"/>
        <v>311.53846153846155</v>
      </c>
      <c r="Q268" s="34">
        <f t="shared" si="198"/>
        <v>2336.5384615384614</v>
      </c>
      <c r="R268" s="34">
        <f t="shared" si="199"/>
        <v>467.30769230769232</v>
      </c>
      <c r="S268" s="16"/>
      <c r="T268" s="16"/>
      <c r="U268" s="17" t="s">
        <v>269</v>
      </c>
      <c r="V268" s="17">
        <f>AO268</f>
        <v>9000</v>
      </c>
      <c r="Y268" s="19">
        <f t="shared" si="200"/>
        <v>0</v>
      </c>
      <c r="AC268" s="20" t="s">
        <v>416</v>
      </c>
      <c r="AD268" s="21">
        <v>33989</v>
      </c>
      <c r="AE268" s="36">
        <f t="shared" si="201"/>
        <v>9</v>
      </c>
      <c r="AL268" s="15">
        <f t="shared" si="202"/>
        <v>0</v>
      </c>
      <c r="AM268" s="15">
        <f t="shared" si="165"/>
        <v>0</v>
      </c>
      <c r="AO268" s="74">
        <v>9000</v>
      </c>
      <c r="AP268" s="17" t="s">
        <v>269</v>
      </c>
    </row>
    <row r="269" spans="1:42" x14ac:dyDescent="0.25">
      <c r="A269" s="65"/>
      <c r="F269" s="16"/>
      <c r="G269" s="16"/>
      <c r="H269" s="34"/>
      <c r="I269" s="34"/>
      <c r="J269" s="34"/>
      <c r="K269" s="34"/>
      <c r="L269" s="34"/>
      <c r="M269" s="34"/>
      <c r="N269" s="34"/>
      <c r="O269" s="34"/>
      <c r="P269" s="34"/>
      <c r="Q269" s="34"/>
      <c r="R269" s="34"/>
      <c r="S269" s="16"/>
      <c r="T269" s="16"/>
      <c r="AE269" s="36"/>
      <c r="AL269" s="15">
        <f t="shared" si="202"/>
        <v>0</v>
      </c>
      <c r="AM269" s="15">
        <f t="shared" si="165"/>
        <v>0</v>
      </c>
    </row>
    <row r="270" spans="1:42" ht="41.4" x14ac:dyDescent="0.25">
      <c r="A270" s="56" t="s">
        <v>293</v>
      </c>
      <c r="B270" s="15" t="s">
        <v>277</v>
      </c>
      <c r="F270" s="16">
        <v>1200</v>
      </c>
      <c r="G270" s="16">
        <f>F270/52</f>
        <v>23.076923076923077</v>
      </c>
      <c r="H270" s="34">
        <f t="shared" ref="H270:H314" si="203">IF(AC270="N",IF(F270&lt;$G$3,$F$3*G270*AE270,IF(F270&lt;$G$2,$F$2*G270*AE270,$F$1*G270*AE270)),0)</f>
        <v>0</v>
      </c>
      <c r="I270" s="34">
        <f>IF(AC270="Y",(IF(F270&lt;$G$3,$F$3*G270*AE270,IF(F270&lt;$G$2,$F$2*G270*AE270,$F$1*G270*AE270))*$L$2),0)</f>
        <v>138.46153846153845</v>
      </c>
      <c r="J270" s="34"/>
      <c r="K270" s="34">
        <f>IF(AC270="N",(MIN((($F$3*G270*AE270+ROUNDUP((F270/10000),0)*G270)*2),F270)),0)</f>
        <v>0</v>
      </c>
      <c r="L270" s="34">
        <f>IF(AC270="Y",(MIN((($F$3*G270*AE270+ROUNDUP((F270/10000),0)*G270)*2),F270))*$L$2,0)</f>
        <v>346.15384615384619</v>
      </c>
      <c r="M270" s="34">
        <f>IF(AC270="N",IF((F270/10000*G270*$M$2)&gt;F270*$M$1,F270*$M$1,(F270/10000*G270*$M$2)),0)</f>
        <v>0</v>
      </c>
      <c r="N270" s="34">
        <f>IF(AC270="Y",(IF((F270/10000*G270*$M$2)&gt;F270*$M$1,F270*$M$1,(F270/10000*G270*$M$2)))*$L$2,0)</f>
        <v>8.3076923076923066</v>
      </c>
      <c r="O270" s="34">
        <f>MAX(IF(F270&lt;$G$3,$F$3*G270*AE270,IF(F270&lt;$G$2,$F$2*G270*AE270,$F$1*G270*AE270)),IF((F270/10000*G270*$M$2)&gt;F270*$M$1,F270*$M$1,(F270/10000*G270*$M$2)))</f>
        <v>92.307692307692307</v>
      </c>
      <c r="P270" s="34">
        <f>MIN(IF(F270&lt;$G$3,$F$3*G270*AE270,IF(F270&lt;$G$2,$F$2*G270*AE270,$F$1*G270*AE270)),IF((F270/10000*G270*$M$2)&gt;F270*$M$1,F270*$M$1,(F270/10000*G270*$M$2)))</f>
        <v>5.5384615384615383</v>
      </c>
      <c r="Q270" s="34">
        <f>MAX(I270,N270)</f>
        <v>138.46153846153845</v>
      </c>
      <c r="R270" s="34">
        <f>MIN(I270,N270)</f>
        <v>8.3076923076923066</v>
      </c>
      <c r="S270" s="16"/>
      <c r="T270" s="16"/>
      <c r="U270" s="17" t="s">
        <v>269</v>
      </c>
      <c r="V270" s="17">
        <f>F270</f>
        <v>1200</v>
      </c>
      <c r="Y270" s="19">
        <f>(W270+X270)</f>
        <v>0</v>
      </c>
      <c r="AC270" s="20" t="s">
        <v>416</v>
      </c>
      <c r="AD270" s="21">
        <v>35620</v>
      </c>
      <c r="AE270" s="36">
        <f t="shared" si="201"/>
        <v>4</v>
      </c>
      <c r="AL270" s="15">
        <f t="shared" si="202"/>
        <v>0</v>
      </c>
      <c r="AM270" s="15">
        <f t="shared" si="165"/>
        <v>0</v>
      </c>
    </row>
    <row r="271" spans="1:42" x14ac:dyDescent="0.25">
      <c r="A271" s="56"/>
      <c r="B271" s="15" t="s">
        <v>278</v>
      </c>
      <c r="F271" s="16">
        <v>3600</v>
      </c>
      <c r="G271" s="16">
        <f>F271/52</f>
        <v>69.230769230769226</v>
      </c>
      <c r="H271" s="34">
        <f t="shared" si="203"/>
        <v>0</v>
      </c>
      <c r="I271" s="34">
        <f>IF(AC271="Y",(IF(F271&lt;$G$3,$F$3*G271*AE271,IF(F271&lt;$G$2,$F$2*G271*AE271,$F$1*G271*AE271))*$L$2),0)</f>
        <v>519.23076923076917</v>
      </c>
      <c r="J271" s="34"/>
      <c r="K271" s="34">
        <f>IF(AC271="N",(MIN((($F$3*G271*AE271+ROUNDUP((F271/10000),0)*G271)*2),F271)),0)</f>
        <v>0</v>
      </c>
      <c r="L271" s="34">
        <f>IF(AC271="Y",(MIN((($F$3*G271*AE271+ROUNDUP((F271/10000),0)*G271)*2),F271))*$L$2,0)</f>
        <v>1246.1538461538462</v>
      </c>
      <c r="M271" s="34">
        <f>IF(AC271="N",IF((F271/10000*G271*$M$2)&gt;F271*$M$1,F271*$M$1,(F271/10000*G271*$M$2)),0)</f>
        <v>0</v>
      </c>
      <c r="N271" s="34">
        <f>IF(AC271="Y",(IF((F271/10000*G271*$M$2)&gt;F271*$M$1,F271*$M$1,(F271/10000*G271*$M$2)))*$L$2,0)</f>
        <v>74.769230769230759</v>
      </c>
      <c r="O271" s="34">
        <f>MAX(IF(F271&lt;$G$3,$F$3*G271*AE271,IF(F271&lt;$G$2,$F$2*G271*AE271,$F$1*G271*AE271)),IF((F271/10000*G271*$M$2)&gt;F271*$M$1,F271*$M$1,(F271/10000*G271*$M$2)))</f>
        <v>346.15384615384613</v>
      </c>
      <c r="P271" s="34">
        <f>MIN(IF(F271&lt;$G$3,$F$3*G271*AE271,IF(F271&lt;$G$2,$F$2*G271*AE271,$F$1*G271*AE271)),IF((F271/10000*G271*$M$2)&gt;F271*$M$1,F271*$M$1,(F271/10000*G271*$M$2)))</f>
        <v>49.84615384615384</v>
      </c>
      <c r="Q271" s="34">
        <f>MAX(I271,N271)</f>
        <v>519.23076923076917</v>
      </c>
      <c r="R271" s="34">
        <f>MIN(I271,N271)</f>
        <v>74.769230769230759</v>
      </c>
      <c r="S271" s="16"/>
      <c r="T271" s="16"/>
      <c r="U271" s="17" t="s">
        <v>269</v>
      </c>
      <c r="V271" s="17">
        <f>F271</f>
        <v>3600</v>
      </c>
      <c r="W271" s="19">
        <v>15000</v>
      </c>
      <c r="Y271" s="19">
        <f>(W271+X271)</f>
        <v>15000</v>
      </c>
      <c r="AC271" s="20" t="s">
        <v>416</v>
      </c>
      <c r="AD271" s="21">
        <v>35247</v>
      </c>
      <c r="AE271" s="36">
        <f t="shared" si="201"/>
        <v>5</v>
      </c>
      <c r="AL271" s="15">
        <f t="shared" si="202"/>
        <v>0</v>
      </c>
      <c r="AM271" s="15">
        <f t="shared" si="165"/>
        <v>0</v>
      </c>
    </row>
    <row r="272" spans="1:42" x14ac:dyDescent="0.25">
      <c r="A272" s="56"/>
      <c r="B272" s="15" t="s">
        <v>279</v>
      </c>
      <c r="F272" s="16">
        <v>4800</v>
      </c>
      <c r="G272" s="16">
        <f>F272/52</f>
        <v>92.307692307692307</v>
      </c>
      <c r="H272" s="34">
        <f t="shared" si="203"/>
        <v>0</v>
      </c>
      <c r="I272" s="34">
        <f>IF(AC272="Y",(IF(F272&lt;$G$3,$F$3*G272*AE272,IF(F272&lt;$G$2,$F$2*G272*AE272,$F$1*G272*AE272))*$L$2),0)</f>
        <v>830.76923076923072</v>
      </c>
      <c r="J272" s="34"/>
      <c r="K272" s="34">
        <f>IF(AC272="N",(MIN((($F$3*G272*AE272+ROUNDUP((F272/10000),0)*G272)*2),F272)),0)</f>
        <v>0</v>
      </c>
      <c r="L272" s="34">
        <f>IF(AC272="Y",(MIN((($F$3*G272*AE272+ROUNDUP((F272/10000),0)*G272)*2),F272))*$L$2,0)</f>
        <v>1938.4615384615381</v>
      </c>
      <c r="M272" s="34">
        <f>IF(AC272="N",IF((F272/10000*G272*$M$2)&gt;F272*$M$1,F272*$M$1,(F272/10000*G272*$M$2)),0)</f>
        <v>0</v>
      </c>
      <c r="N272" s="34">
        <f>IF(AC272="Y",(IF((F272/10000*G272*$M$2)&gt;F272*$M$1,F272*$M$1,(F272/10000*G272*$M$2)))*$L$2,0)</f>
        <v>132.92307692307691</v>
      </c>
      <c r="O272" s="34">
        <f>MAX(IF(F272&lt;$G$3,$F$3*G272*AE272,IF(F272&lt;$G$2,$F$2*G272*AE272,$F$1*G272*AE272)),IF((F272/10000*G272*$M$2)&gt;F272*$M$1,F272*$M$1,(F272/10000*G272*$M$2)))</f>
        <v>553.84615384615381</v>
      </c>
      <c r="P272" s="34">
        <f>MIN(IF(F272&lt;$G$3,$F$3*G272*AE272,IF(F272&lt;$G$2,$F$2*G272*AE272,$F$1*G272*AE272)),IF((F272/10000*G272*$M$2)&gt;F272*$M$1,F272*$M$1,(F272/10000*G272*$M$2)))</f>
        <v>88.615384615384613</v>
      </c>
      <c r="Q272" s="34">
        <f>MAX(I272,N272)</f>
        <v>830.76923076923072</v>
      </c>
      <c r="R272" s="34">
        <f>MIN(I272,N272)</f>
        <v>132.92307692307691</v>
      </c>
      <c r="S272" s="16"/>
      <c r="T272" s="16"/>
      <c r="U272" s="17" t="s">
        <v>269</v>
      </c>
      <c r="V272" s="17">
        <f>F272</f>
        <v>4800</v>
      </c>
      <c r="Y272" s="19">
        <f>(W272+X272)</f>
        <v>0</v>
      </c>
      <c r="AC272" s="20" t="s">
        <v>416</v>
      </c>
      <c r="AD272" s="21">
        <v>34912</v>
      </c>
      <c r="AE272" s="36">
        <f t="shared" si="201"/>
        <v>6</v>
      </c>
      <c r="AL272" s="15">
        <f t="shared" si="202"/>
        <v>0</v>
      </c>
      <c r="AM272" s="15">
        <f t="shared" si="165"/>
        <v>0</v>
      </c>
    </row>
    <row r="273" spans="1:39" x14ac:dyDescent="0.25">
      <c r="A273" s="56"/>
      <c r="B273" s="15" t="s">
        <v>280</v>
      </c>
      <c r="F273" s="16">
        <v>70000</v>
      </c>
      <c r="G273" s="16">
        <f>F273/52</f>
        <v>1346.1538461538462</v>
      </c>
      <c r="H273" s="34">
        <f t="shared" si="203"/>
        <v>0</v>
      </c>
      <c r="I273" s="34">
        <f>IF(AC273="Y",(IF(F273&lt;$G$3,$F$3*G273*AE273,IF(F273&lt;$G$2,$F$2*G273*AE273,$F$1*G273*AE273))*$L$2),0)</f>
        <v>24230.76923076923</v>
      </c>
      <c r="J273" s="34"/>
      <c r="K273" s="34">
        <f>IF(AC273="N",(MIN((($F$3*G273*AE273+ROUNDUP((F273/10000),0)*G273)*2),F273)),0)</f>
        <v>0</v>
      </c>
      <c r="L273" s="34">
        <f>IF(AC273="Y",(MIN((($F$3*G273*AE273+ROUNDUP((F273/10000),0)*G273)*2),F273))*$L$2,0)</f>
        <v>52500</v>
      </c>
      <c r="M273" s="34">
        <f>IF(AC273="N",IF((F273/10000*G273*$M$2)&gt;F273*$M$1,F273*$M$1,(F273/10000*G273*$M$2)),0)</f>
        <v>0</v>
      </c>
      <c r="N273" s="34">
        <f>IF(AC273="Y",(IF((F273/10000*G273*$M$2)&gt;F273*$M$1,F273*$M$1,(F273/10000*G273*$M$2)))*$L$2,0)</f>
        <v>28269.230769230773</v>
      </c>
      <c r="O273" s="34">
        <f>MAX(IF(F273&lt;$G$3,$F$3*G273*AE273,IF(F273&lt;$G$2,$F$2*G273*AE273,$F$1*G273*AE273)),IF((F273/10000*G273*$M$2)&gt;F273*$M$1,F273*$M$1,(F273/10000*G273*$M$2)))</f>
        <v>18846.153846153848</v>
      </c>
      <c r="P273" s="34">
        <f>MIN(IF(F273&lt;$G$3,$F$3*G273*AE273,IF(F273&lt;$G$2,$F$2*G273*AE273,$F$1*G273*AE273)),IF((F273/10000*G273*$M$2)&gt;F273*$M$1,F273*$M$1,(F273/10000*G273*$M$2)))</f>
        <v>16153.846153846154</v>
      </c>
      <c r="Q273" s="34">
        <f>MAX(I273,N273)</f>
        <v>28269.230769230773</v>
      </c>
      <c r="R273" s="34">
        <f>MIN(I273,N273)</f>
        <v>24230.76923076923</v>
      </c>
      <c r="S273" s="16"/>
      <c r="T273" s="16"/>
      <c r="U273" s="17" t="s">
        <v>269</v>
      </c>
      <c r="V273" s="17">
        <f>F273</f>
        <v>70000</v>
      </c>
      <c r="W273" s="19">
        <v>30000</v>
      </c>
      <c r="X273" s="19">
        <v>21030</v>
      </c>
      <c r="Y273" s="19">
        <f>(W273+X273)</f>
        <v>51030</v>
      </c>
      <c r="Z273" s="19"/>
      <c r="AA273" s="19">
        <v>21030</v>
      </c>
      <c r="AB273" s="19">
        <v>56820</v>
      </c>
      <c r="AC273" s="20" t="s">
        <v>416</v>
      </c>
      <c r="AD273" s="21">
        <v>34912</v>
      </c>
      <c r="AE273" s="36">
        <f t="shared" si="201"/>
        <v>6</v>
      </c>
      <c r="AL273" s="15">
        <f t="shared" si="202"/>
        <v>0</v>
      </c>
      <c r="AM273" s="15">
        <f t="shared" si="165"/>
        <v>0</v>
      </c>
    </row>
    <row r="274" spans="1:39" x14ac:dyDescent="0.25">
      <c r="A274" s="56"/>
      <c r="B274" s="15" t="s">
        <v>281</v>
      </c>
      <c r="F274" s="16">
        <v>4800</v>
      </c>
      <c r="G274" s="16">
        <f>F274/52</f>
        <v>92.307692307692307</v>
      </c>
      <c r="H274" s="34">
        <f t="shared" si="203"/>
        <v>0</v>
      </c>
      <c r="I274" s="34">
        <f>IF(AC274="Y",(IF(F274&lt;$G$3,$F$3*G274*AE274,IF(F274&lt;$G$2,$F$2*G274*AE274,$F$1*G274*AE274))*$L$2),0)</f>
        <v>692.30769230769238</v>
      </c>
      <c r="J274" s="34"/>
      <c r="K274" s="34">
        <f>IF(AC274="N",(MIN((($F$3*G274*AE274+ROUNDUP((F274/10000),0)*G274)*2),F274)),0)</f>
        <v>0</v>
      </c>
      <c r="L274" s="34">
        <f>IF(AC274="Y",(MIN((($F$3*G274*AE274+ROUNDUP((F274/10000),0)*G274)*2),F274))*$L$2,0)</f>
        <v>1661.5384615384614</v>
      </c>
      <c r="M274" s="34">
        <f>IF(AC274="N",IF((F274/10000*G274*$M$2)&gt;F274*$M$1,F274*$M$1,(F274/10000*G274*$M$2)),0)</f>
        <v>0</v>
      </c>
      <c r="N274" s="34">
        <f>IF(AC274="Y",(IF((F274/10000*G274*$M$2)&gt;F274*$M$1,F274*$M$1,(F274/10000*G274*$M$2)))*$L$2,0)</f>
        <v>132.92307692307691</v>
      </c>
      <c r="O274" s="34">
        <f>MAX(IF(F274&lt;$G$3,$F$3*G274*AE274,IF(F274&lt;$G$2,$F$2*G274*AE274,$F$1*G274*AE274)),IF((F274/10000*G274*$M$2)&gt;F274*$M$1,F274*$M$1,(F274/10000*G274*$M$2)))</f>
        <v>461.53846153846155</v>
      </c>
      <c r="P274" s="34">
        <f>MIN(IF(F274&lt;$G$3,$F$3*G274*AE274,IF(F274&lt;$G$2,$F$2*G274*AE274,$F$1*G274*AE274)),IF((F274/10000*G274*$M$2)&gt;F274*$M$1,F274*$M$1,(F274/10000*G274*$M$2)))</f>
        <v>88.615384615384613</v>
      </c>
      <c r="Q274" s="34">
        <f>MAX(I274,N274)</f>
        <v>692.30769230769238</v>
      </c>
      <c r="R274" s="34">
        <f>MIN(I274,N274)</f>
        <v>132.92307692307691</v>
      </c>
      <c r="S274" s="16"/>
      <c r="T274" s="16"/>
      <c r="U274" s="17" t="s">
        <v>269</v>
      </c>
      <c r="V274" s="17">
        <f>F274</f>
        <v>4800</v>
      </c>
      <c r="Y274" s="19">
        <f>(W274+X274)</f>
        <v>0</v>
      </c>
      <c r="AC274" s="20" t="s">
        <v>416</v>
      </c>
      <c r="AD274" s="21">
        <v>35309</v>
      </c>
      <c r="AE274" s="36">
        <f t="shared" si="201"/>
        <v>5</v>
      </c>
      <c r="AL274" s="15">
        <f t="shared" si="202"/>
        <v>0</v>
      </c>
      <c r="AM274" s="15">
        <f t="shared" si="165"/>
        <v>0</v>
      </c>
    </row>
    <row r="275" spans="1:39" x14ac:dyDescent="0.25">
      <c r="H275" s="34"/>
      <c r="I275" s="34"/>
      <c r="J275" s="34"/>
      <c r="K275" s="34"/>
      <c r="L275" s="34"/>
      <c r="M275" s="34"/>
      <c r="N275" s="34"/>
      <c r="O275" s="34"/>
      <c r="P275" s="34"/>
      <c r="Q275" s="34"/>
      <c r="R275" s="34"/>
      <c r="AE275" s="36"/>
      <c r="AL275" s="15">
        <f t="shared" si="202"/>
        <v>0</v>
      </c>
      <c r="AM275" s="15">
        <f t="shared" si="165"/>
        <v>0</v>
      </c>
    </row>
    <row r="276" spans="1:39" x14ac:dyDescent="0.25">
      <c r="H276" s="34"/>
      <c r="I276" s="34"/>
      <c r="J276" s="34"/>
      <c r="K276" s="34"/>
      <c r="L276" s="34"/>
      <c r="M276" s="34"/>
      <c r="N276" s="34"/>
      <c r="O276" s="34"/>
      <c r="P276" s="34"/>
      <c r="Q276" s="34"/>
      <c r="R276" s="34"/>
      <c r="AE276" s="36"/>
      <c r="AL276" s="15">
        <f t="shared" si="202"/>
        <v>0</v>
      </c>
      <c r="AM276" s="15">
        <f t="shared" si="165"/>
        <v>0</v>
      </c>
    </row>
    <row r="277" spans="1:39" ht="65.400000000000006" x14ac:dyDescent="0.3">
      <c r="A277" s="64" t="s">
        <v>427</v>
      </c>
      <c r="B277" s="23" t="s">
        <v>428</v>
      </c>
      <c r="C277" s="23"/>
      <c r="D277" s="23"/>
      <c r="E277" s="23"/>
      <c r="F277" s="23"/>
      <c r="G277" s="23"/>
      <c r="H277" s="34"/>
      <c r="I277" s="34"/>
      <c r="J277" s="34"/>
      <c r="K277" s="34"/>
      <c r="L277" s="34"/>
      <c r="M277" s="34"/>
      <c r="N277" s="34"/>
      <c r="O277" s="34"/>
      <c r="P277" s="34"/>
      <c r="Q277" s="34"/>
      <c r="R277" s="34"/>
      <c r="S277" s="23"/>
      <c r="T277" s="23"/>
      <c r="U277" s="23"/>
      <c r="V277" s="23"/>
      <c r="W277" s="23"/>
      <c r="X277" s="23"/>
      <c r="Y277" s="23"/>
      <c r="Z277" s="23"/>
      <c r="AA277" s="23"/>
      <c r="AB277" s="23"/>
      <c r="AC277" s="23"/>
      <c r="AE277" s="36"/>
      <c r="AF277" s="23"/>
      <c r="AG277" s="23"/>
      <c r="AH277" s="23"/>
      <c r="AI277" s="23"/>
      <c r="AJ277" s="23"/>
      <c r="AK277" s="23"/>
      <c r="AL277" s="23"/>
      <c r="AM277" s="23"/>
    </row>
    <row r="278" spans="1:39" x14ac:dyDescent="0.25">
      <c r="A278" s="20"/>
      <c r="B278" s="67"/>
      <c r="H278" s="34"/>
      <c r="I278" s="34"/>
      <c r="J278" s="34"/>
      <c r="K278" s="34"/>
      <c r="L278" s="34"/>
      <c r="M278" s="34"/>
      <c r="N278" s="34"/>
      <c r="O278" s="34"/>
      <c r="P278" s="34"/>
      <c r="Q278" s="34"/>
      <c r="R278" s="34"/>
      <c r="AE278" s="36"/>
      <c r="AL278" s="15">
        <f>IF(AC278="N",V278,0)</f>
        <v>0</v>
      </c>
      <c r="AM278" s="15">
        <f t="shared" si="165"/>
        <v>0</v>
      </c>
    </row>
    <row r="279" spans="1:39" x14ac:dyDescent="0.25">
      <c r="A279" s="20"/>
      <c r="B279" s="67" t="s">
        <v>283</v>
      </c>
      <c r="F279" s="16">
        <v>105423</v>
      </c>
      <c r="G279" s="16">
        <f>F279/52</f>
        <v>2027.3653846153845</v>
      </c>
      <c r="H279" s="34">
        <f t="shared" si="203"/>
        <v>0</v>
      </c>
      <c r="I279" s="34">
        <f>IF(AC279="Y",(IF(F279&lt;$G$3,$F$3*G279*AE279,IF(F279&lt;$G$2,$F$2*G279*AE279,$F$1*G279*AE279))*$L$2),0)</f>
        <v>121641.92307692306</v>
      </c>
      <c r="J279" s="34"/>
      <c r="K279" s="34">
        <f>IF(AC279="N",(MIN((($F$3*G279*AE279+ROUNDUP((F279/10000),0)*G279)*2),F279)),0)</f>
        <v>0</v>
      </c>
      <c r="L279" s="34">
        <f>IF(AC279="Y",(MIN((($F$3*G279*AE279+ROUNDUP((F279/10000),0)*G279)*2),F279))*$L$2,0)</f>
        <v>127724.01923076923</v>
      </c>
      <c r="M279" s="34">
        <f>IF(AC279="N",IF((F279/10000*G279*$M$2)&gt;F279*$M$1,F279*$M$1,(F279/10000*G279*$M$2)),0)</f>
        <v>0</v>
      </c>
      <c r="N279" s="34">
        <f>IF(AC279="Y",(IF((F279/10000*G279*$M$2)&gt;F279*$M$1,F279*$M$1,(F279/10000*G279*$M$2)))*$L$2,0)</f>
        <v>64119.282282692307</v>
      </c>
      <c r="O279" s="34">
        <f>MAX(IF(F279&lt;$G$3,$F$3*G279*AE279,IF(F279&lt;$G$2,$F$2*G279*AE279,$F$1*G279*AE279)),IF((F279/10000*G279*$M$2)&gt;F279*$M$1,F279*$M$1,(F279/10000*G279*$M$2)))</f>
        <v>81094.615384615376</v>
      </c>
      <c r="P279" s="34">
        <f>MIN(IF(F279&lt;$G$3,$F$3*G279*AE279,IF(F279&lt;$G$2,$F$2*G279*AE279,$F$1*G279*AE279)),IF((F279/10000*G279*$M$2)&gt;F279*$M$1,F279*$M$1,(F279/10000*G279*$M$2)))</f>
        <v>42746.188188461536</v>
      </c>
      <c r="Q279" s="34">
        <f>MAX(I279,N279)</f>
        <v>121641.92307692306</v>
      </c>
      <c r="R279" s="34">
        <f>MIN(I279,N279)</f>
        <v>64119.282282692307</v>
      </c>
      <c r="S279" s="16"/>
      <c r="T279" s="16"/>
      <c r="U279" s="17" t="s">
        <v>269</v>
      </c>
      <c r="V279" s="17">
        <f>F279</f>
        <v>105423</v>
      </c>
      <c r="W279" s="19">
        <v>45000</v>
      </c>
      <c r="Y279" s="19">
        <f>(W279+X279)</f>
        <v>45000</v>
      </c>
      <c r="AC279" s="20" t="s">
        <v>416</v>
      </c>
      <c r="AD279" s="21">
        <v>33451</v>
      </c>
      <c r="AE279" s="36">
        <f t="shared" si="201"/>
        <v>10</v>
      </c>
      <c r="AL279" s="15">
        <f t="shared" ref="AL279:AL314" si="204">IF(AC279="N",V279,0)</f>
        <v>0</v>
      </c>
      <c r="AM279" s="15">
        <f t="shared" ref="AM279:AM290" si="205">IF(AL279&gt;0,1,0)</f>
        <v>0</v>
      </c>
    </row>
    <row r="280" spans="1:39" x14ac:dyDescent="0.25">
      <c r="A280" s="20"/>
      <c r="B280" s="15" t="s">
        <v>284</v>
      </c>
      <c r="F280" s="16">
        <v>13255</v>
      </c>
      <c r="G280" s="16">
        <f>F280/52</f>
        <v>254.90384615384616</v>
      </c>
      <c r="H280" s="34">
        <f t="shared" si="203"/>
        <v>0</v>
      </c>
      <c r="I280" s="34">
        <f>IF(AC280="Y",(IF(F280&lt;$G$3,$F$3*G280*AE280,IF(F280&lt;$G$2,$F$2*G280*AE280,$F$1*G280*AE280))*$L$2),0)</f>
        <v>3823.5576923076924</v>
      </c>
      <c r="J280" s="34"/>
      <c r="K280" s="34">
        <f>IF(AC280="N",(MIN((($F$3*G280*AE280+ROUNDUP((F280/10000),0)*G280)*2),F280)),0)</f>
        <v>0</v>
      </c>
      <c r="L280" s="34">
        <f>IF(AC280="Y",(MIN((($F$3*G280*AE280+ROUNDUP((F280/10000),0)*G280)*2),F280))*$L$2,0)</f>
        <v>9176.538461538461</v>
      </c>
      <c r="M280" s="34">
        <f>IF(AC280="N",IF((F280/10000*G280*$M$2)&gt;F280*$M$1,F280*$M$1,(F280/10000*G280*$M$2)),0)</f>
        <v>0</v>
      </c>
      <c r="N280" s="34">
        <f>IF(AC280="Y",(IF((F280/10000*G280*$M$2)&gt;F280*$M$1,F280*$M$1,(F280/10000*G280*$M$2)))*$L$2,0)</f>
        <v>1013.6251442307691</v>
      </c>
      <c r="O280" s="34">
        <f>MAX(IF(F280&lt;$G$3,$F$3*G280*AE280,IF(F280&lt;$G$2,$F$2*G280*AE280,$F$1*G280*AE280)),IF((F280/10000*G280*$M$2)&gt;F280*$M$1,F280*$M$1,(F280/10000*G280*$M$2)))</f>
        <v>2549.0384615384614</v>
      </c>
      <c r="P280" s="34">
        <f>MIN(IF(F280&lt;$G$3,$F$3*G280*AE280,IF(F280&lt;$G$2,$F$2*G280*AE280,$F$1*G280*AE280)),IF((F280/10000*G280*$M$2)&gt;F280*$M$1,F280*$M$1,(F280/10000*G280*$M$2)))</f>
        <v>675.75009615384613</v>
      </c>
      <c r="Q280" s="34">
        <f>MAX(I280,N280)</f>
        <v>3823.5576923076924</v>
      </c>
      <c r="R280" s="34">
        <f>MIN(I280,N280)</f>
        <v>1013.6251442307691</v>
      </c>
      <c r="S280" s="16"/>
      <c r="T280" s="16"/>
      <c r="U280" s="17" t="s">
        <v>269</v>
      </c>
      <c r="V280" s="17">
        <f>F280</f>
        <v>13255</v>
      </c>
      <c r="Y280" s="19">
        <f>(W280+X280)</f>
        <v>0</v>
      </c>
      <c r="AC280" s="20" t="s">
        <v>416</v>
      </c>
      <c r="AD280" s="21">
        <v>33451</v>
      </c>
      <c r="AE280" s="36">
        <f t="shared" si="201"/>
        <v>10</v>
      </c>
      <c r="AL280" s="15">
        <f t="shared" si="204"/>
        <v>0</v>
      </c>
      <c r="AM280" s="15">
        <f t="shared" si="205"/>
        <v>0</v>
      </c>
    </row>
    <row r="281" spans="1:39" x14ac:dyDescent="0.25">
      <c r="A281" s="20"/>
      <c r="B281" s="15" t="s">
        <v>285</v>
      </c>
      <c r="F281" s="16">
        <v>9237</v>
      </c>
      <c r="G281" s="16">
        <f>F281/52</f>
        <v>177.63461538461539</v>
      </c>
      <c r="H281" s="34">
        <f t="shared" si="203"/>
        <v>0</v>
      </c>
      <c r="I281" s="34">
        <f>IF(AC281="Y",(IF(F281&lt;$G$3,$F$3*G281*AE281,IF(F281&lt;$G$2,$F$2*G281*AE281,$F$1*G281*AE281))*$L$2),0)</f>
        <v>1598.7115384615386</v>
      </c>
      <c r="J281" s="34"/>
      <c r="K281" s="34">
        <f>IF(AC281="N",(MIN((($F$3*G281*AE281+ROUNDUP((F281/10000),0)*G281)*2),F281)),0)</f>
        <v>0</v>
      </c>
      <c r="L281" s="34">
        <f>IF(AC281="Y",(MIN((($F$3*G281*AE281+ROUNDUP((F281/10000),0)*G281)*2),F281))*$L$2,0)</f>
        <v>3730.3269230769238</v>
      </c>
      <c r="M281" s="34">
        <f>IF(AC281="N",IF((F281/10000*G281*$M$2)&gt;F281*$M$1,F281*$M$1,(F281/10000*G281*$M$2)),0)</f>
        <v>0</v>
      </c>
      <c r="N281" s="34">
        <f>IF(AC281="Y",(IF((F281/10000*G281*$M$2)&gt;F281*$M$1,F281*$M$1,(F281/10000*G281*$M$2)))*$L$2,0)</f>
        <v>492.24328269230767</v>
      </c>
      <c r="O281" s="34">
        <f>MAX(IF(F281&lt;$G$3,$F$3*G281*AE281,IF(F281&lt;$G$2,$F$2*G281*AE281,$F$1*G281*AE281)),IF((F281/10000*G281*$M$2)&gt;F281*$M$1,F281*$M$1,(F281/10000*G281*$M$2)))</f>
        <v>1065.8076923076924</v>
      </c>
      <c r="P281" s="34">
        <f>MIN(IF(F281&lt;$G$3,$F$3*G281*AE281,IF(F281&lt;$G$2,$F$2*G281*AE281,$F$1*G281*AE281)),IF((F281/10000*G281*$M$2)&gt;F281*$M$1,F281*$M$1,(F281/10000*G281*$M$2)))</f>
        <v>328.16218846153845</v>
      </c>
      <c r="Q281" s="34">
        <f>MAX(I281,N281)</f>
        <v>1598.7115384615386</v>
      </c>
      <c r="R281" s="34">
        <f>MIN(I281,N281)</f>
        <v>492.24328269230767</v>
      </c>
      <c r="S281" s="16"/>
      <c r="T281" s="16"/>
      <c r="U281" s="17" t="s">
        <v>269</v>
      </c>
      <c r="V281" s="17">
        <f>F281</f>
        <v>9237</v>
      </c>
      <c r="Y281" s="19">
        <f>(W281+X281)</f>
        <v>0</v>
      </c>
      <c r="AC281" s="20" t="s">
        <v>416</v>
      </c>
      <c r="AD281" s="21">
        <v>34856</v>
      </c>
      <c r="AE281" s="36">
        <f t="shared" si="201"/>
        <v>6</v>
      </c>
      <c r="AL281" s="15">
        <f t="shared" si="204"/>
        <v>0</v>
      </c>
      <c r="AM281" s="15">
        <f t="shared" si="205"/>
        <v>0</v>
      </c>
    </row>
    <row r="282" spans="1:39" x14ac:dyDescent="0.25">
      <c r="A282" s="20"/>
      <c r="B282" s="15" t="s">
        <v>286</v>
      </c>
      <c r="F282" s="16">
        <v>60000</v>
      </c>
      <c r="G282" s="16">
        <f>F282/52</f>
        <v>1153.8461538461538</v>
      </c>
      <c r="H282" s="34">
        <f t="shared" si="203"/>
        <v>0</v>
      </c>
      <c r="I282" s="34">
        <f>IF(AC282="Y",(IF(F282&lt;$G$3,$F$3*G282*AE282,IF(F282&lt;$G$2,$F$2*G282*AE282,$F$1*G282*AE282))*$L$2),0)</f>
        <v>3461.5384615384614</v>
      </c>
      <c r="J282" s="34"/>
      <c r="K282" s="34">
        <f>IF(AC282="N",(MIN((($F$3*G282*AE282+ROUNDUP((F282/10000),0)*G282)*2),F282)),0)</f>
        <v>0</v>
      </c>
      <c r="L282" s="34">
        <f>IF(AC282="Y",(MIN((($F$3*G282*AE282+ROUNDUP((F282/10000),0)*G282)*2),F282))*$L$2,0)</f>
        <v>24230.769230769227</v>
      </c>
      <c r="M282" s="34">
        <f>IF(AC282="N",IF((F282/10000*G282*$M$2)&gt;F282*$M$1,F282*$M$1,(F282/10000*G282*$M$2)),0)</f>
        <v>0</v>
      </c>
      <c r="N282" s="34">
        <f>IF(AC282="Y",(IF((F282/10000*G282*$M$2)&gt;F282*$M$1,F282*$M$1,(F282/10000*G282*$M$2)))*$L$2,0)</f>
        <v>20769.23076923077</v>
      </c>
      <c r="O282" s="34">
        <f>MAX(IF(F282&lt;$G$3,$F$3*G282*AE282,IF(F282&lt;$G$2,$F$2*G282*AE282,$F$1*G282*AE282)),IF((F282/10000*G282*$M$2)&gt;F282*$M$1,F282*$M$1,(F282/10000*G282*$M$2)))</f>
        <v>13846.153846153846</v>
      </c>
      <c r="P282" s="34">
        <f>MIN(IF(F282&lt;$G$3,$F$3*G282*AE282,IF(F282&lt;$G$2,$F$2*G282*AE282,$F$1*G282*AE282)),IF((F282/10000*G282*$M$2)&gt;F282*$M$1,F282*$M$1,(F282/10000*G282*$M$2)))</f>
        <v>2307.6923076923076</v>
      </c>
      <c r="Q282" s="34">
        <f>MAX(I282,N282)</f>
        <v>20769.23076923077</v>
      </c>
      <c r="R282" s="34">
        <f>MIN(I282,N282)</f>
        <v>3461.5384615384614</v>
      </c>
      <c r="S282" s="16"/>
      <c r="T282" s="16"/>
      <c r="U282" s="17" t="s">
        <v>272</v>
      </c>
      <c r="Y282" s="19">
        <f>(W282+X282)</f>
        <v>0</v>
      </c>
      <c r="AC282" s="20" t="s">
        <v>416</v>
      </c>
      <c r="AD282" s="21">
        <v>36982</v>
      </c>
      <c r="AE282" s="36">
        <f t="shared" si="201"/>
        <v>1</v>
      </c>
      <c r="AL282" s="15">
        <f t="shared" si="204"/>
        <v>0</v>
      </c>
      <c r="AM282" s="15">
        <f t="shared" si="205"/>
        <v>0</v>
      </c>
    </row>
    <row r="283" spans="1:39" x14ac:dyDescent="0.25">
      <c r="A283" s="20"/>
      <c r="B283" s="15" t="s">
        <v>287</v>
      </c>
      <c r="D283" s="69"/>
      <c r="F283" s="16">
        <v>30000</v>
      </c>
      <c r="G283" s="16">
        <f>F283/52</f>
        <v>576.92307692307691</v>
      </c>
      <c r="H283" s="34">
        <f t="shared" si="203"/>
        <v>0</v>
      </c>
      <c r="I283" s="34">
        <f>IF(AC283="Y",(IF(F283&lt;$G$3,$F$3*G283*AE283,IF(F283&lt;$G$2,$F$2*G283*AE283,$F$1*G283*AE283))*$L$2),0)</f>
        <v>5192.3076923076924</v>
      </c>
      <c r="J283" s="34"/>
      <c r="K283" s="34">
        <f>IF(AC283="N",(MIN((($F$3*G283*AE283+ROUNDUP((F283/10000),0)*G283)*2),F283)),0)</f>
        <v>0</v>
      </c>
      <c r="L283" s="34">
        <f>IF(AC283="Y",(MIN((($F$3*G283*AE283+ROUNDUP((F283/10000),0)*G283)*2),F283))*$L$2,0)</f>
        <v>15576.923076923078</v>
      </c>
      <c r="M283" s="34">
        <f>IF(AC283="N",IF((F283/10000*G283*$M$2)&gt;F283*$M$1,F283*$M$1,(F283/10000*G283*$M$2)),0)</f>
        <v>0</v>
      </c>
      <c r="N283" s="34">
        <f>IF(AC283="Y",(IF((F283/10000*G283*$M$2)&gt;F283*$M$1,F283*$M$1,(F283/10000*G283*$M$2)))*$L$2,0)</f>
        <v>5192.3076923076924</v>
      </c>
      <c r="O283" s="34">
        <f>MAX(IF(F283&lt;$G$3,$F$3*G283*AE283,IF(F283&lt;$G$2,$F$2*G283*AE283,$F$1*G283*AE283)),IF((F283/10000*G283*$M$2)&gt;F283*$M$1,F283*$M$1,(F283/10000*G283*$M$2)))</f>
        <v>3461.5384615384614</v>
      </c>
      <c r="P283" s="34">
        <f>MIN(IF(F283&lt;$G$3,$F$3*G283*AE283,IF(F283&lt;$G$2,$F$2*G283*AE283,$F$1*G283*AE283)),IF((F283/10000*G283*$M$2)&gt;F283*$M$1,F283*$M$1,(F283/10000*G283*$M$2)))</f>
        <v>3461.5384615384614</v>
      </c>
      <c r="Q283" s="34">
        <f>MAX(I283,N283)</f>
        <v>5192.3076923076924</v>
      </c>
      <c r="R283" s="34">
        <f>MIN(I283,N283)</f>
        <v>5192.3076923076924</v>
      </c>
      <c r="S283" s="16"/>
      <c r="T283" s="16"/>
      <c r="U283" s="17" t="s">
        <v>272</v>
      </c>
      <c r="Y283" s="19">
        <f>(W283+X283)</f>
        <v>0</v>
      </c>
      <c r="AC283" s="20" t="s">
        <v>416</v>
      </c>
      <c r="AD283" s="31">
        <v>35065</v>
      </c>
      <c r="AE283" s="36">
        <f t="shared" si="201"/>
        <v>6</v>
      </c>
      <c r="AL283" s="15">
        <f t="shared" si="204"/>
        <v>0</v>
      </c>
      <c r="AM283" s="15">
        <f t="shared" si="205"/>
        <v>0</v>
      </c>
    </row>
    <row r="284" spans="1:39" x14ac:dyDescent="0.25">
      <c r="A284" s="20"/>
      <c r="D284" s="69"/>
      <c r="F284" s="16"/>
      <c r="G284" s="16"/>
      <c r="H284" s="34"/>
      <c r="I284" s="34"/>
      <c r="J284" s="34"/>
      <c r="K284" s="34"/>
      <c r="L284" s="34"/>
      <c r="M284" s="34"/>
      <c r="N284" s="34"/>
      <c r="O284" s="34"/>
      <c r="P284" s="34"/>
      <c r="Q284" s="34"/>
      <c r="R284" s="34"/>
      <c r="S284" s="16"/>
      <c r="T284" s="16"/>
      <c r="AE284" s="36"/>
      <c r="AL284" s="15">
        <f t="shared" si="204"/>
        <v>0</v>
      </c>
      <c r="AM284" s="15">
        <f t="shared" si="205"/>
        <v>0</v>
      </c>
    </row>
    <row r="285" spans="1:39" ht="48" x14ac:dyDescent="0.25">
      <c r="A285" s="56" t="s">
        <v>294</v>
      </c>
      <c r="H285" s="34"/>
      <c r="I285" s="34"/>
      <c r="J285" s="34"/>
      <c r="K285" s="34"/>
      <c r="L285" s="34"/>
      <c r="M285" s="34"/>
      <c r="N285" s="34"/>
      <c r="O285" s="34"/>
      <c r="P285" s="34"/>
      <c r="Q285" s="34"/>
      <c r="R285" s="34"/>
      <c r="AE285" s="36"/>
      <c r="AL285" s="15">
        <f t="shared" si="204"/>
        <v>0</v>
      </c>
      <c r="AM285" s="15">
        <f t="shared" si="205"/>
        <v>0</v>
      </c>
    </row>
    <row r="286" spans="1:39" ht="12.75" customHeight="1" x14ac:dyDescent="0.25">
      <c r="A286" s="20"/>
      <c r="B286" s="15" t="s">
        <v>288</v>
      </c>
      <c r="F286" s="70">
        <v>1200</v>
      </c>
      <c r="G286" s="16">
        <f>F286/52</f>
        <v>23.076923076923077</v>
      </c>
      <c r="H286" s="34">
        <f t="shared" si="203"/>
        <v>0</v>
      </c>
      <c r="I286" s="34">
        <f>IF(AC286="Y",(IF(F286&lt;$G$3,$F$3*G286*AE286,IF(F286&lt;$G$2,$F$2*G286*AE286,$F$1*G286*AE286))*$L$2),0)</f>
        <v>69.230769230769226</v>
      </c>
      <c r="J286" s="34"/>
      <c r="K286" s="34">
        <f>IF(AC286="N",(MIN((($F$3*G286*AE286+ROUNDUP((F286/10000),0)*G286)*2),F286)),0)</f>
        <v>0</v>
      </c>
      <c r="L286" s="34">
        <f>IF(AC286="Y",(MIN((($F$3*G286*AE286+ROUNDUP((F286/10000),0)*G286)*2),F286))*$L$2,0)</f>
        <v>207.69230769230768</v>
      </c>
      <c r="M286" s="34">
        <f>IF(AC286="N",IF((F286/10000*G286*$M$2)&gt;F286*$M$1,F286*$M$1,(F286/10000*G286*$M$2)),0)</f>
        <v>0</v>
      </c>
      <c r="N286" s="34">
        <f>IF(AC286="Y",(IF((F286/10000*G286*$M$2)&gt;F286*$M$1,F286*$M$1,(F286/10000*G286*$M$2)))*$L$2,0)</f>
        <v>8.3076923076923066</v>
      </c>
      <c r="O286" s="34">
        <f>MAX(IF(F286&lt;$G$3,$F$3*G286*AE286,IF(F286&lt;$G$2,$F$2*G286*AE286,$F$1*G286*AE286)),IF((F286/10000*G286*$M$2)&gt;F286*$M$1,F286*$M$1,(F286/10000*G286*$M$2)))</f>
        <v>46.153846153846153</v>
      </c>
      <c r="P286" s="34">
        <f>MIN(IF(F286&lt;$G$3,$F$3*G286*AE286,IF(F286&lt;$G$2,$F$2*G286*AE286,$F$1*G286*AE286)),IF((F286/10000*G286*$M$2)&gt;F286*$M$1,F286*$M$1,(F286/10000*G286*$M$2)))</f>
        <v>5.5384615384615383</v>
      </c>
      <c r="Q286" s="34">
        <f>MAX(I286,N286)</f>
        <v>69.230769230769226</v>
      </c>
      <c r="R286" s="34">
        <f>MIN(I286,N286)</f>
        <v>8.3076923076923066</v>
      </c>
      <c r="S286" s="16"/>
      <c r="T286" s="16"/>
      <c r="Y286" s="19">
        <f>(W286+X286)</f>
        <v>0</v>
      </c>
      <c r="AC286" s="20" t="s">
        <v>416</v>
      </c>
      <c r="AD286" s="21">
        <v>36557</v>
      </c>
      <c r="AE286" s="36">
        <f t="shared" si="201"/>
        <v>2</v>
      </c>
      <c r="AL286" s="15">
        <f t="shared" si="204"/>
        <v>0</v>
      </c>
      <c r="AM286" s="15">
        <f t="shared" si="205"/>
        <v>0</v>
      </c>
    </row>
    <row r="287" spans="1:39" x14ac:dyDescent="0.25">
      <c r="A287" s="20"/>
      <c r="B287" s="15" t="s">
        <v>289</v>
      </c>
      <c r="F287" s="16">
        <v>76800</v>
      </c>
      <c r="G287" s="16">
        <f>F287/52</f>
        <v>1476.9230769230769</v>
      </c>
      <c r="H287" s="34">
        <f t="shared" si="203"/>
        <v>0</v>
      </c>
      <c r="I287" s="34">
        <f>IF(AC287="Y",(IF(F287&lt;$G$3,$F$3*G287*AE287,IF(F287&lt;$G$2,$F$2*G287*AE287,$F$1*G287*AE287))*$L$2),0)</f>
        <v>8861.538461538461</v>
      </c>
      <c r="J287" s="34"/>
      <c r="K287" s="34">
        <f>IF(AC287="N",(MIN((($F$3*G287*AE287+ROUNDUP((F287/10000),0)*G287)*2),F287)),0)</f>
        <v>0</v>
      </c>
      <c r="L287" s="34">
        <f>IF(AC287="Y",(MIN((($F$3*G287*AE287+ROUNDUP((F287/10000),0)*G287)*2),F287))*$L$2,0)</f>
        <v>44307.692307692312</v>
      </c>
      <c r="M287" s="34">
        <f>IF(AC287="N",IF((F287/10000*G287*$M$2)&gt;F287*$M$1,F287*$M$1,(F287/10000*G287*$M$2)),0)</f>
        <v>0</v>
      </c>
      <c r="N287" s="34">
        <f>IF(AC287="Y",(IF((F287/10000*G287*$M$2)&gt;F287*$M$1,F287*$M$1,(F287/10000*G287*$M$2)))*$L$2,0)</f>
        <v>34028.307692307688</v>
      </c>
      <c r="O287" s="34">
        <f>MAX(IF(F287&lt;$G$3,$F$3*G287*AE287,IF(F287&lt;$G$2,$F$2*G287*AE287,$F$1*G287*AE287)),IF((F287/10000*G287*$M$2)&gt;F287*$M$1,F287*$M$1,(F287/10000*G287*$M$2)))</f>
        <v>22685.538461538461</v>
      </c>
      <c r="P287" s="34">
        <f>MIN(IF(F287&lt;$G$3,$F$3*G287*AE287,IF(F287&lt;$G$2,$F$2*G287*AE287,$F$1*G287*AE287)),IF((F287/10000*G287*$M$2)&gt;F287*$M$1,F287*$M$1,(F287/10000*G287*$M$2)))</f>
        <v>5907.6923076923076</v>
      </c>
      <c r="Q287" s="34">
        <f>MAX(I287,N287)</f>
        <v>34028.307692307688</v>
      </c>
      <c r="R287" s="34">
        <f>MIN(I287,N287)</f>
        <v>8861.538461538461</v>
      </c>
      <c r="S287" s="16"/>
      <c r="T287" s="16"/>
      <c r="U287" s="17" t="s">
        <v>290</v>
      </c>
      <c r="Y287" s="19">
        <f>(W287+X287)</f>
        <v>0</v>
      </c>
      <c r="AC287" s="20" t="s">
        <v>416</v>
      </c>
      <c r="AD287" s="21">
        <v>36617</v>
      </c>
      <c r="AE287" s="36">
        <f t="shared" si="201"/>
        <v>2</v>
      </c>
      <c r="AL287" s="15">
        <f t="shared" si="204"/>
        <v>0</v>
      </c>
      <c r="AM287" s="15">
        <f t="shared" si="205"/>
        <v>0</v>
      </c>
    </row>
    <row r="288" spans="1:39" x14ac:dyDescent="0.25">
      <c r="A288" s="20"/>
      <c r="B288" s="15" t="s">
        <v>291</v>
      </c>
      <c r="H288" s="34">
        <f t="shared" si="203"/>
        <v>0</v>
      </c>
      <c r="I288" s="34">
        <f>IF(AC288="Y",(IF(F288&lt;$G$3,$F$3*G288*AE288,IF(F288&lt;$G$2,$F$2*G288*AE288,$F$1*G288*AE288))*$L$2),0)</f>
        <v>0</v>
      </c>
      <c r="J288" s="34"/>
      <c r="K288" s="34">
        <f>IF(AC288="N",(MIN((($F$3*G288*AE288+ROUNDUP((F288/10000),0)*G288)*2),F288)),0)</f>
        <v>0</v>
      </c>
      <c r="L288" s="34">
        <f>IF(AC288="Y",(MIN((($F$3*G288*AE288+ROUNDUP((F288/10000),0)*G288)*2),F288))*$L$2,0)</f>
        <v>0</v>
      </c>
      <c r="M288" s="34">
        <f>IF(AC288="N",IF((F288/10000*G288*$M$2)&gt;F288*$M$1,F288*$M$1,(F288/10000*G288*$M$2)),0)</f>
        <v>0</v>
      </c>
      <c r="N288" s="34">
        <f>IF(AC288="Y",(IF((F288/10000*G288*$M$2)&gt;F288*$M$1,F288*$M$1,(F288/10000*G288*$M$2)))*$L$2,0)</f>
        <v>0</v>
      </c>
      <c r="O288" s="34">
        <f>MAX(IF(F288&lt;$G$3,$F$3*G288*AE288,IF(F288&lt;$G$2,$F$2*G288*AE288,$F$1*G288*AE288)),IF((F288/10000*G288*$M$2)&gt;F288*$M$1,F288*$M$1,(F288/10000*G288*$M$2)))</f>
        <v>0</v>
      </c>
      <c r="P288" s="34">
        <f>MIN(IF(F288&lt;$G$3,$F$3*G288*AE288,IF(F288&lt;$G$2,$F$2*G288*AE288,$F$1*G288*AE288)),IF((F288/10000*G288*$M$2)&gt;F288*$M$1,F288*$M$1,(F288/10000*G288*$M$2)))</f>
        <v>0</v>
      </c>
      <c r="Q288" s="34">
        <f>MAX(I288,N288)</f>
        <v>0</v>
      </c>
      <c r="R288" s="34">
        <f>MIN(I288,N288)</f>
        <v>0</v>
      </c>
      <c r="U288" s="17" t="s">
        <v>292</v>
      </c>
      <c r="Y288" s="19">
        <v>10000</v>
      </c>
      <c r="AC288" s="20" t="s">
        <v>416</v>
      </c>
      <c r="AD288" s="21">
        <v>34759</v>
      </c>
      <c r="AE288" s="36">
        <f t="shared" si="201"/>
        <v>7</v>
      </c>
      <c r="AL288" s="15">
        <f t="shared" si="204"/>
        <v>0</v>
      </c>
      <c r="AM288" s="15">
        <f t="shared" si="205"/>
        <v>0</v>
      </c>
    </row>
    <row r="289" spans="1:39" x14ac:dyDescent="0.25">
      <c r="H289" s="34"/>
      <c r="I289" s="34"/>
      <c r="J289" s="34"/>
      <c r="K289" s="34"/>
      <c r="L289" s="34"/>
      <c r="M289" s="34"/>
      <c r="N289" s="34"/>
      <c r="O289" s="34"/>
      <c r="P289" s="34"/>
      <c r="Q289" s="34"/>
      <c r="R289" s="34"/>
      <c r="AE289" s="36"/>
      <c r="AL289" s="15">
        <f>IF(AC289="N",V289,0)</f>
        <v>0</v>
      </c>
      <c r="AM289" s="15">
        <f t="shared" si="205"/>
        <v>0</v>
      </c>
    </row>
    <row r="290" spans="1:39" x14ac:dyDescent="0.25">
      <c r="H290" s="34"/>
      <c r="I290" s="34"/>
      <c r="J290" s="34"/>
      <c r="K290" s="34"/>
      <c r="L290" s="34"/>
      <c r="M290" s="34"/>
      <c r="N290" s="34"/>
      <c r="O290" s="34"/>
      <c r="P290" s="34"/>
      <c r="Q290" s="34"/>
      <c r="R290" s="34"/>
      <c r="AE290" s="36"/>
      <c r="AL290" s="15">
        <f t="shared" si="204"/>
        <v>0</v>
      </c>
      <c r="AM290" s="15">
        <f t="shared" si="205"/>
        <v>0</v>
      </c>
    </row>
    <row r="291" spans="1:39" ht="15.6" x14ac:dyDescent="0.3">
      <c r="B291" s="63" t="s">
        <v>388</v>
      </c>
      <c r="C291" s="63"/>
      <c r="D291" s="63"/>
      <c r="E291" s="63"/>
      <c r="F291" s="63"/>
      <c r="G291" s="63"/>
      <c r="H291" s="34"/>
      <c r="I291" s="34"/>
      <c r="J291" s="34"/>
      <c r="K291" s="34"/>
      <c r="L291" s="34"/>
      <c r="M291" s="34"/>
      <c r="N291" s="34"/>
      <c r="O291" s="34"/>
      <c r="P291" s="34"/>
      <c r="Q291" s="34"/>
      <c r="R291" s="34"/>
      <c r="S291" s="63"/>
      <c r="T291" s="63"/>
      <c r="U291" s="63"/>
      <c r="V291" s="63"/>
      <c r="W291" s="63"/>
      <c r="X291" s="63"/>
      <c r="Y291" s="63"/>
      <c r="Z291" s="63"/>
      <c r="AA291" s="63"/>
      <c r="AB291" s="63"/>
      <c r="AC291" s="63"/>
      <c r="AE291" s="36"/>
      <c r="AF291" s="63"/>
      <c r="AG291" s="63"/>
      <c r="AH291" s="63"/>
      <c r="AI291" s="63"/>
      <c r="AJ291" s="63"/>
      <c r="AK291" s="63"/>
      <c r="AL291" s="63"/>
      <c r="AM291" s="63"/>
    </row>
    <row r="292" spans="1:39" x14ac:dyDescent="0.25">
      <c r="H292" s="34"/>
      <c r="I292" s="34"/>
      <c r="J292" s="34"/>
      <c r="K292" s="34"/>
      <c r="L292" s="34"/>
      <c r="M292" s="34"/>
      <c r="N292" s="34"/>
      <c r="O292" s="34"/>
      <c r="P292" s="34"/>
      <c r="Q292" s="34"/>
      <c r="R292" s="34"/>
      <c r="AE292" s="36"/>
      <c r="AL292" s="15">
        <f t="shared" si="204"/>
        <v>0</v>
      </c>
      <c r="AM292" s="15">
        <f t="shared" ref="AM292:AM314" si="206">IF(AL292&gt;0,1,0)</f>
        <v>0</v>
      </c>
    </row>
    <row r="293" spans="1:39" ht="36.6" x14ac:dyDescent="0.25">
      <c r="A293" s="56" t="s">
        <v>328</v>
      </c>
      <c r="B293" s="15" t="s">
        <v>296</v>
      </c>
      <c r="D293" s="15" t="s">
        <v>35</v>
      </c>
      <c r="F293" s="16">
        <v>24000</v>
      </c>
      <c r="G293" s="16">
        <f t="shared" ref="G293:G313" si="207">F293/52</f>
        <v>461.53846153846155</v>
      </c>
      <c r="H293" s="34">
        <f t="shared" si="203"/>
        <v>1384.6153846153848</v>
      </c>
      <c r="I293" s="34">
        <f>IF(AC293="Y",(IF(F293&lt;$G$3,$F$3*G293*AE293,IF(F293&lt;$G$2,$F$2*G293*AE293,$F$1*G293*AE293))*$L$2),0)</f>
        <v>0</v>
      </c>
      <c r="J293" s="34"/>
      <c r="K293" s="34">
        <f>IF(AC293="N",(MIN((($F$3*G293*AE293+ROUNDUP((F293/10000),0)*G293)*2),F293)),0)</f>
        <v>5538.461538461539</v>
      </c>
      <c r="L293" s="34">
        <f>IF(AC293="Y",(MIN((($F$3*G293*AE293+ROUNDUP((F293/10000),0)*G293)*2),F293))*$L$2,0)</f>
        <v>0</v>
      </c>
      <c r="M293" s="34">
        <f>IF(AC293="N",IF((F293/10000*G293*$M$2)&gt;F293*$M$1,F293*$M$1,(F293/10000*G293*$M$2)),0)</f>
        <v>2215.3846153846152</v>
      </c>
      <c r="N293" s="34">
        <f>IF(AC293="Y",(IF((F293/10000*G293*$M$2)&gt;F293*$M$1,F293*$M$1,(F293/10000*G293*$M$2)))*$L$2,0)</f>
        <v>0</v>
      </c>
      <c r="O293" s="34">
        <f>MAX(IF(F293&lt;$G$3,$F$3*G293*AE293,IF(F293&lt;$G$2,$F$2*G293*AE293,$F$1*G293*AE293)),IF((F293/10000*G293*$M$2)&gt;F293*$M$1,F293*$M$1,(F293/10000*G293*$M$2)))</f>
        <v>2215.3846153846152</v>
      </c>
      <c r="P293" s="34">
        <f>MIN(IF(F293&lt;$G$3,$F$3*G293*AE293,IF(F293&lt;$G$2,$F$2*G293*AE293,$F$1*G293*AE293)),IF((F293/10000*G293*$M$2)&gt;F293*$M$1,F293*$M$1,(F293/10000*G293*$M$2)))</f>
        <v>1384.6153846153848</v>
      </c>
      <c r="Q293" s="34">
        <f t="shared" ref="Q293:Q314" si="208">MAX(I293,N293)</f>
        <v>0</v>
      </c>
      <c r="R293" s="34">
        <f t="shared" ref="R293:R314" si="209">MIN(I293,N293)</f>
        <v>0</v>
      </c>
      <c r="S293" s="35">
        <f t="shared" ref="S293:S314" si="210">F293/10000</f>
        <v>2.4</v>
      </c>
      <c r="T293" s="35">
        <f t="shared" ref="T293:T314" si="211">ROUNDUP(S293,0)</f>
        <v>3</v>
      </c>
      <c r="U293" s="17" t="s">
        <v>269</v>
      </c>
      <c r="V293" s="17">
        <f t="shared" ref="V293:V314" si="212">F293</f>
        <v>24000</v>
      </c>
      <c r="Y293" s="19">
        <f t="shared" ref="Y293:Y314" si="213">(W293+X293)</f>
        <v>0</v>
      </c>
      <c r="AC293" s="20" t="s">
        <v>415</v>
      </c>
      <c r="AD293" s="21">
        <v>36101</v>
      </c>
      <c r="AE293" s="36">
        <f t="shared" si="201"/>
        <v>3</v>
      </c>
      <c r="AF293" s="35">
        <f>(G293*AE293)+(G293*T293)</f>
        <v>2769.2307692307695</v>
      </c>
      <c r="AG293" s="35">
        <f>26*G293</f>
        <v>12000</v>
      </c>
      <c r="AH293" s="35">
        <f>G293*52</f>
        <v>24000</v>
      </c>
      <c r="AI293" s="35">
        <f>AF293*2</f>
        <v>5538.461538461539</v>
      </c>
      <c r="AJ293" s="35"/>
      <c r="AL293" s="15">
        <f t="shared" si="204"/>
        <v>24000</v>
      </c>
      <c r="AM293" s="15">
        <f t="shared" si="206"/>
        <v>1</v>
      </c>
    </row>
    <row r="294" spans="1:39" s="39" customFormat="1" x14ac:dyDescent="0.25">
      <c r="A294" s="71"/>
      <c r="B294" s="39" t="s">
        <v>331</v>
      </c>
      <c r="D294" s="39" t="s">
        <v>319</v>
      </c>
      <c r="F294" s="40">
        <v>137000</v>
      </c>
      <c r="G294" s="40">
        <f t="shared" si="207"/>
        <v>2634.6153846153848</v>
      </c>
      <c r="H294" s="42"/>
      <c r="I294" s="42"/>
      <c r="J294" s="42"/>
      <c r="K294" s="42"/>
      <c r="L294" s="42"/>
      <c r="M294" s="72"/>
      <c r="N294" s="72"/>
      <c r="O294" s="72"/>
      <c r="P294" s="72"/>
      <c r="Q294" s="34">
        <f t="shared" si="208"/>
        <v>0</v>
      </c>
      <c r="R294" s="34">
        <f t="shared" si="209"/>
        <v>0</v>
      </c>
      <c r="S294" s="43">
        <f t="shared" si="210"/>
        <v>13.7</v>
      </c>
      <c r="T294" s="43">
        <f t="shared" si="211"/>
        <v>14</v>
      </c>
      <c r="U294" s="44" t="s">
        <v>269</v>
      </c>
      <c r="V294" s="44">
        <f t="shared" si="212"/>
        <v>137000</v>
      </c>
      <c r="W294" s="45"/>
      <c r="X294" s="45"/>
      <c r="Y294" s="45">
        <v>35000</v>
      </c>
      <c r="Z294" s="46"/>
      <c r="AA294" s="46"/>
      <c r="AB294" s="46"/>
      <c r="AC294" s="46" t="s">
        <v>416</v>
      </c>
      <c r="AD294" s="31">
        <v>31315</v>
      </c>
      <c r="AE294" s="48">
        <f t="shared" si="201"/>
        <v>16</v>
      </c>
      <c r="AF294" s="46"/>
      <c r="AG294" s="46"/>
      <c r="AH294" s="46"/>
      <c r="AI294" s="46"/>
      <c r="AJ294" s="46"/>
      <c r="AL294" s="39">
        <f t="shared" si="204"/>
        <v>0</v>
      </c>
      <c r="AM294" s="39">
        <f t="shared" si="206"/>
        <v>0</v>
      </c>
    </row>
    <row r="295" spans="1:39" x14ac:dyDescent="0.25">
      <c r="A295" s="56"/>
      <c r="B295" s="15" t="s">
        <v>297</v>
      </c>
      <c r="D295" s="15" t="s">
        <v>39</v>
      </c>
      <c r="F295" s="16">
        <v>46500</v>
      </c>
      <c r="G295" s="16">
        <f t="shared" si="207"/>
        <v>894.23076923076928</v>
      </c>
      <c r="H295" s="34">
        <f t="shared" si="203"/>
        <v>8942.3076923076933</v>
      </c>
      <c r="I295" s="34">
        <f t="shared" ref="I295:I300" si="214">IF(AC295="Y",(IF(F295&lt;$G$3,$F$3*G295*AE295,IF(F295&lt;$G$2,$F$2*G295*AE295,$F$1*G295*AE295))*$L$2),0)</f>
        <v>0</v>
      </c>
      <c r="J295" s="34"/>
      <c r="K295" s="34">
        <f t="shared" ref="K295:K300" si="215">IF(AC295="N",(MIN((($F$3*G295*AE295+ROUNDUP((F295/10000),0)*G295)*2),F295)),0)</f>
        <v>26826.923076923078</v>
      </c>
      <c r="L295" s="34">
        <f t="shared" ref="L295:L300" si="216">IF(AC295="Y",(MIN((($F$3*G295*AE295+ROUNDUP((F295/10000),0)*G295)*2),F295))*$L$2,0)</f>
        <v>0</v>
      </c>
      <c r="M295" s="34">
        <f t="shared" ref="M295:M300" si="217">IF(AC295="N",IF((F295/10000*G295*$M$2)&gt;F295*$M$1,F295*$M$1,(F295/10000*G295*$M$2)),0)</f>
        <v>8316.3461538461543</v>
      </c>
      <c r="N295" s="34">
        <f t="shared" ref="N295:N300" si="218">IF(AC295="Y",(IF((F295/10000*G295*$M$2)&gt;F295*$M$1,F295*$M$1,(F295/10000*G295*$M$2)))*$L$2,0)</f>
        <v>0</v>
      </c>
      <c r="O295" s="34">
        <f t="shared" ref="O295:O300" si="219">MAX(IF(F295&lt;$G$3,$F$3*G295*AE295,IF(F295&lt;$G$2,$F$2*G295*AE295,$F$1*G295*AE295)),IF((F295/10000*G295*$M$2)&gt;F295*$M$1,F295*$M$1,(F295/10000*G295*$M$2)))</f>
        <v>8942.3076923076933</v>
      </c>
      <c r="P295" s="34">
        <f t="shared" ref="P295:P300" si="220">MIN(IF(F295&lt;$G$3,$F$3*G295*AE295,IF(F295&lt;$G$2,$F$2*G295*AE295,$F$1*G295*AE295)),IF((F295/10000*G295*$M$2)&gt;F295*$M$1,F295*$M$1,(F295/10000*G295*$M$2)))</f>
        <v>8316.3461538461543</v>
      </c>
      <c r="Q295" s="34">
        <f t="shared" si="208"/>
        <v>0</v>
      </c>
      <c r="R295" s="34">
        <f t="shared" si="209"/>
        <v>0</v>
      </c>
      <c r="S295" s="35">
        <f t="shared" si="210"/>
        <v>4.6500000000000004</v>
      </c>
      <c r="T295" s="35">
        <f t="shared" si="211"/>
        <v>5</v>
      </c>
      <c r="U295" s="17" t="s">
        <v>269</v>
      </c>
      <c r="V295" s="17">
        <f t="shared" si="212"/>
        <v>46500</v>
      </c>
      <c r="Y295" s="19">
        <f t="shared" si="213"/>
        <v>0</v>
      </c>
      <c r="AC295" s="20" t="s">
        <v>415</v>
      </c>
      <c r="AD295" s="21">
        <v>33605</v>
      </c>
      <c r="AE295" s="36">
        <f t="shared" si="201"/>
        <v>10</v>
      </c>
      <c r="AF295" s="35">
        <f>(G295*AE295)+(G295*T295)</f>
        <v>13413.461538461539</v>
      </c>
      <c r="AG295" s="35">
        <f>26*G295</f>
        <v>23250</v>
      </c>
      <c r="AH295" s="35">
        <f>G295*52</f>
        <v>46500</v>
      </c>
      <c r="AI295" s="35">
        <f>AF295*2</f>
        <v>26826.923076923078</v>
      </c>
      <c r="AJ295" s="35"/>
      <c r="AL295" s="15">
        <f t="shared" si="204"/>
        <v>46500</v>
      </c>
      <c r="AM295" s="15">
        <f t="shared" si="206"/>
        <v>1</v>
      </c>
    </row>
    <row r="296" spans="1:39" x14ac:dyDescent="0.25">
      <c r="A296" s="56"/>
      <c r="B296" s="15" t="s">
        <v>298</v>
      </c>
      <c r="D296" s="15" t="s">
        <v>299</v>
      </c>
      <c r="F296" s="16">
        <v>80000</v>
      </c>
      <c r="G296" s="16">
        <f t="shared" si="207"/>
        <v>1538.4615384615386</v>
      </c>
      <c r="H296" s="34">
        <f t="shared" si="203"/>
        <v>43076.923076923078</v>
      </c>
      <c r="I296" s="34">
        <f t="shared" si="214"/>
        <v>0</v>
      </c>
      <c r="J296" s="34"/>
      <c r="K296" s="34">
        <f t="shared" si="215"/>
        <v>67692.307692307688</v>
      </c>
      <c r="L296" s="34">
        <f t="shared" si="216"/>
        <v>0</v>
      </c>
      <c r="M296" s="34">
        <f t="shared" si="217"/>
        <v>24615.384615384617</v>
      </c>
      <c r="N296" s="34">
        <f t="shared" si="218"/>
        <v>0</v>
      </c>
      <c r="O296" s="34">
        <f t="shared" si="219"/>
        <v>43076.923076923078</v>
      </c>
      <c r="P296" s="34">
        <f t="shared" si="220"/>
        <v>24615.384615384617</v>
      </c>
      <c r="Q296" s="34">
        <f t="shared" si="208"/>
        <v>0</v>
      </c>
      <c r="R296" s="34">
        <f t="shared" si="209"/>
        <v>0</v>
      </c>
      <c r="S296" s="35">
        <f t="shared" si="210"/>
        <v>8</v>
      </c>
      <c r="T296" s="35">
        <f t="shared" si="211"/>
        <v>8</v>
      </c>
      <c r="U296" s="17" t="s">
        <v>269</v>
      </c>
      <c r="V296" s="17">
        <f t="shared" si="212"/>
        <v>80000</v>
      </c>
      <c r="Y296" s="19">
        <f t="shared" si="213"/>
        <v>0</v>
      </c>
      <c r="AC296" s="20" t="s">
        <v>415</v>
      </c>
      <c r="AD296" s="21">
        <v>32090</v>
      </c>
      <c r="AE296" s="36">
        <f t="shared" si="201"/>
        <v>14</v>
      </c>
      <c r="AF296" s="35">
        <f>(G296*AE296)+(G296*T296)</f>
        <v>33846.153846153844</v>
      </c>
      <c r="AG296" s="35">
        <f>26*G296</f>
        <v>40000</v>
      </c>
      <c r="AH296" s="35">
        <f>G296*52</f>
        <v>80000</v>
      </c>
      <c r="AI296" s="35">
        <f>AF296*2</f>
        <v>67692.307692307688</v>
      </c>
      <c r="AJ296" s="35"/>
      <c r="AL296" s="15">
        <f t="shared" si="204"/>
        <v>80000</v>
      </c>
      <c r="AM296" s="15">
        <f t="shared" si="206"/>
        <v>1</v>
      </c>
    </row>
    <row r="297" spans="1:39" x14ac:dyDescent="0.25">
      <c r="A297" s="56"/>
      <c r="B297" s="15" t="s">
        <v>300</v>
      </c>
      <c r="D297" s="15" t="s">
        <v>35</v>
      </c>
      <c r="F297" s="16">
        <v>27000</v>
      </c>
      <c r="G297" s="16">
        <f t="shared" si="207"/>
        <v>519.23076923076928</v>
      </c>
      <c r="H297" s="34">
        <f t="shared" si="203"/>
        <v>0</v>
      </c>
      <c r="I297" s="34">
        <f t="shared" si="214"/>
        <v>778.84615384615392</v>
      </c>
      <c r="J297" s="34"/>
      <c r="K297" s="34">
        <f t="shared" si="215"/>
        <v>0</v>
      </c>
      <c r="L297" s="34">
        <f t="shared" si="216"/>
        <v>6230.7692307692314</v>
      </c>
      <c r="M297" s="34">
        <f t="shared" si="217"/>
        <v>0</v>
      </c>
      <c r="N297" s="34">
        <f t="shared" si="218"/>
        <v>4205.7692307692314</v>
      </c>
      <c r="O297" s="34">
        <f t="shared" si="219"/>
        <v>2803.8461538461543</v>
      </c>
      <c r="P297" s="34">
        <f t="shared" si="220"/>
        <v>519.23076923076928</v>
      </c>
      <c r="Q297" s="34">
        <f t="shared" si="208"/>
        <v>4205.7692307692314</v>
      </c>
      <c r="R297" s="34">
        <f t="shared" si="209"/>
        <v>778.84615384615392</v>
      </c>
      <c r="S297" s="35">
        <f t="shared" si="210"/>
        <v>2.7</v>
      </c>
      <c r="T297" s="35">
        <f t="shared" si="211"/>
        <v>3</v>
      </c>
      <c r="U297" s="17" t="s">
        <v>269</v>
      </c>
      <c r="V297" s="17">
        <f t="shared" si="212"/>
        <v>27000</v>
      </c>
      <c r="Y297" s="19">
        <f t="shared" si="213"/>
        <v>0</v>
      </c>
      <c r="AC297" s="20" t="s">
        <v>416</v>
      </c>
      <c r="AD297" s="21">
        <v>36752</v>
      </c>
      <c r="AE297" s="36">
        <f t="shared" si="201"/>
        <v>1</v>
      </c>
      <c r="AL297" s="15">
        <f t="shared" si="204"/>
        <v>0</v>
      </c>
      <c r="AM297" s="15">
        <f t="shared" si="206"/>
        <v>0</v>
      </c>
    </row>
    <row r="298" spans="1:39" x14ac:dyDescent="0.25">
      <c r="A298" s="56"/>
      <c r="B298" s="15" t="s">
        <v>301</v>
      </c>
      <c r="D298" s="15" t="s">
        <v>35</v>
      </c>
      <c r="F298" s="16">
        <v>31000</v>
      </c>
      <c r="G298" s="16">
        <f t="shared" si="207"/>
        <v>596.15384615384619</v>
      </c>
      <c r="H298" s="34">
        <f t="shared" si="203"/>
        <v>5961.5384615384619</v>
      </c>
      <c r="I298" s="34">
        <f t="shared" si="214"/>
        <v>0</v>
      </c>
      <c r="J298" s="34"/>
      <c r="K298" s="34">
        <f t="shared" si="215"/>
        <v>16692.307692307695</v>
      </c>
      <c r="L298" s="34">
        <f t="shared" si="216"/>
        <v>0</v>
      </c>
      <c r="M298" s="34">
        <f t="shared" si="217"/>
        <v>3696.1538461538466</v>
      </c>
      <c r="N298" s="34">
        <f t="shared" si="218"/>
        <v>0</v>
      </c>
      <c r="O298" s="34">
        <f t="shared" si="219"/>
        <v>5961.5384615384619</v>
      </c>
      <c r="P298" s="34">
        <f t="shared" si="220"/>
        <v>3696.1538461538466</v>
      </c>
      <c r="Q298" s="34">
        <f t="shared" si="208"/>
        <v>0</v>
      </c>
      <c r="R298" s="34">
        <f t="shared" si="209"/>
        <v>0</v>
      </c>
      <c r="S298" s="35">
        <f t="shared" si="210"/>
        <v>3.1</v>
      </c>
      <c r="T298" s="35">
        <f t="shared" si="211"/>
        <v>4</v>
      </c>
      <c r="U298" s="17" t="s">
        <v>269</v>
      </c>
      <c r="V298" s="17">
        <f t="shared" si="212"/>
        <v>31000</v>
      </c>
      <c r="Y298" s="19">
        <f t="shared" si="213"/>
        <v>0</v>
      </c>
      <c r="AC298" s="20" t="s">
        <v>415</v>
      </c>
      <c r="AD298" s="21">
        <v>33462</v>
      </c>
      <c r="AE298" s="36">
        <f t="shared" si="201"/>
        <v>10</v>
      </c>
      <c r="AF298" s="35">
        <f>(G298*AE298)+(G298*T298)</f>
        <v>8346.1538461538476</v>
      </c>
      <c r="AG298" s="35">
        <f>26*G298</f>
        <v>15500</v>
      </c>
      <c r="AH298" s="35">
        <f>G298*52</f>
        <v>31000</v>
      </c>
      <c r="AI298" s="35">
        <f>AF298*2</f>
        <v>16692.307692307695</v>
      </c>
      <c r="AJ298" s="35"/>
      <c r="AL298" s="15">
        <f t="shared" si="204"/>
        <v>31000</v>
      </c>
      <c r="AM298" s="15">
        <f t="shared" si="206"/>
        <v>1</v>
      </c>
    </row>
    <row r="299" spans="1:39" x14ac:dyDescent="0.25">
      <c r="A299" s="56"/>
      <c r="B299" s="15" t="s">
        <v>302</v>
      </c>
      <c r="D299" s="15" t="s">
        <v>303</v>
      </c>
      <c r="F299" s="16">
        <v>91500</v>
      </c>
      <c r="G299" s="16">
        <f t="shared" si="207"/>
        <v>1759.6153846153845</v>
      </c>
      <c r="H299" s="34">
        <f t="shared" si="203"/>
        <v>0</v>
      </c>
      <c r="I299" s="34">
        <f t="shared" si="214"/>
        <v>31673.076923076922</v>
      </c>
      <c r="J299" s="34"/>
      <c r="K299" s="34">
        <f t="shared" si="215"/>
        <v>0</v>
      </c>
      <c r="L299" s="34">
        <f t="shared" si="216"/>
        <v>84461.538461538439</v>
      </c>
      <c r="M299" s="34">
        <f t="shared" si="217"/>
        <v>0</v>
      </c>
      <c r="N299" s="34">
        <f t="shared" si="218"/>
        <v>48301.442307692312</v>
      </c>
      <c r="O299" s="34">
        <f t="shared" si="219"/>
        <v>32200.961538461539</v>
      </c>
      <c r="P299" s="34">
        <f t="shared" si="220"/>
        <v>21115.384615384613</v>
      </c>
      <c r="Q299" s="34">
        <f t="shared" si="208"/>
        <v>48301.442307692312</v>
      </c>
      <c r="R299" s="34">
        <f t="shared" si="209"/>
        <v>31673.076923076922</v>
      </c>
      <c r="S299" s="35">
        <f t="shared" si="210"/>
        <v>9.15</v>
      </c>
      <c r="T299" s="35">
        <f t="shared" si="211"/>
        <v>10</v>
      </c>
      <c r="U299" s="17" t="s">
        <v>269</v>
      </c>
      <c r="V299" s="17">
        <f t="shared" si="212"/>
        <v>91500</v>
      </c>
      <c r="W299" s="19">
        <v>18000</v>
      </c>
      <c r="Y299" s="19">
        <f t="shared" si="213"/>
        <v>18000</v>
      </c>
      <c r="AC299" s="20" t="s">
        <v>416</v>
      </c>
      <c r="AD299" s="21">
        <v>35017</v>
      </c>
      <c r="AE299" s="36">
        <f t="shared" si="201"/>
        <v>6</v>
      </c>
      <c r="AL299" s="15">
        <f t="shared" si="204"/>
        <v>0</v>
      </c>
      <c r="AM299" s="15">
        <f t="shared" si="206"/>
        <v>0</v>
      </c>
    </row>
    <row r="300" spans="1:39" x14ac:dyDescent="0.25">
      <c r="A300" s="56"/>
      <c r="B300" s="15" t="s">
        <v>304</v>
      </c>
      <c r="D300" s="15" t="s">
        <v>305</v>
      </c>
      <c r="F300" s="16">
        <v>27500</v>
      </c>
      <c r="G300" s="16">
        <f t="shared" si="207"/>
        <v>528.84615384615381</v>
      </c>
      <c r="H300" s="34">
        <f t="shared" si="203"/>
        <v>0</v>
      </c>
      <c r="I300" s="34">
        <f t="shared" si="214"/>
        <v>3173.0769230769229</v>
      </c>
      <c r="J300" s="34"/>
      <c r="K300" s="34">
        <f t="shared" si="215"/>
        <v>0</v>
      </c>
      <c r="L300" s="34">
        <f t="shared" si="216"/>
        <v>11105.76923076923</v>
      </c>
      <c r="M300" s="34">
        <f t="shared" si="217"/>
        <v>0</v>
      </c>
      <c r="N300" s="34">
        <f t="shared" si="218"/>
        <v>4362.9807692307686</v>
      </c>
      <c r="O300" s="34">
        <f t="shared" si="219"/>
        <v>2908.6538461538457</v>
      </c>
      <c r="P300" s="34">
        <f t="shared" si="220"/>
        <v>2115.3846153846152</v>
      </c>
      <c r="Q300" s="34">
        <f t="shared" si="208"/>
        <v>4362.9807692307686</v>
      </c>
      <c r="R300" s="34">
        <f t="shared" si="209"/>
        <v>3173.0769230769229</v>
      </c>
      <c r="S300" s="35">
        <f t="shared" si="210"/>
        <v>2.75</v>
      </c>
      <c r="T300" s="35">
        <f t="shared" si="211"/>
        <v>3</v>
      </c>
      <c r="U300" s="17" t="s">
        <v>269</v>
      </c>
      <c r="V300" s="17">
        <f t="shared" si="212"/>
        <v>27500</v>
      </c>
      <c r="Y300" s="19">
        <f t="shared" si="213"/>
        <v>0</v>
      </c>
      <c r="AC300" s="20" t="s">
        <v>416</v>
      </c>
      <c r="AD300" s="21">
        <v>35933</v>
      </c>
      <c r="AE300" s="36">
        <f t="shared" si="201"/>
        <v>4</v>
      </c>
      <c r="AL300" s="15">
        <f t="shared" si="204"/>
        <v>0</v>
      </c>
      <c r="AM300" s="15">
        <f t="shared" si="206"/>
        <v>0</v>
      </c>
    </row>
    <row r="301" spans="1:39" s="39" customFormat="1" x14ac:dyDescent="0.25">
      <c r="A301" s="56"/>
      <c r="B301" s="39" t="s">
        <v>306</v>
      </c>
      <c r="D301" s="39" t="s">
        <v>307</v>
      </c>
      <c r="F301" s="40">
        <v>230000</v>
      </c>
      <c r="G301" s="40">
        <f t="shared" si="207"/>
        <v>4423.0769230769229</v>
      </c>
      <c r="H301" s="42"/>
      <c r="I301" s="42"/>
      <c r="J301" s="42"/>
      <c r="K301" s="42"/>
      <c r="L301" s="42"/>
      <c r="M301" s="42"/>
      <c r="N301" s="42"/>
      <c r="O301" s="42"/>
      <c r="P301" s="42"/>
      <c r="Q301" s="34">
        <f t="shared" si="208"/>
        <v>0</v>
      </c>
      <c r="R301" s="34">
        <f t="shared" si="209"/>
        <v>0</v>
      </c>
      <c r="S301" s="43">
        <f t="shared" si="210"/>
        <v>23</v>
      </c>
      <c r="T301" s="43">
        <f t="shared" si="211"/>
        <v>23</v>
      </c>
      <c r="U301" s="44" t="s">
        <v>269</v>
      </c>
      <c r="V301" s="44">
        <f t="shared" si="212"/>
        <v>230000</v>
      </c>
      <c r="W301" s="45">
        <v>150000</v>
      </c>
      <c r="X301" s="45">
        <v>91130</v>
      </c>
      <c r="Y301" s="45">
        <f t="shared" si="213"/>
        <v>241130</v>
      </c>
      <c r="Z301" s="46"/>
      <c r="AA301" s="46">
        <v>91130</v>
      </c>
      <c r="AB301" s="46">
        <v>265160</v>
      </c>
      <c r="AC301" s="46" t="s">
        <v>416</v>
      </c>
      <c r="AD301" s="31">
        <v>35324</v>
      </c>
      <c r="AE301" s="48">
        <f t="shared" si="201"/>
        <v>5</v>
      </c>
      <c r="AF301" s="46"/>
      <c r="AG301" s="46"/>
      <c r="AH301" s="46"/>
      <c r="AI301" s="46"/>
      <c r="AJ301" s="46"/>
      <c r="AL301" s="6">
        <f t="shared" si="204"/>
        <v>0</v>
      </c>
      <c r="AM301" s="6">
        <f t="shared" si="206"/>
        <v>0</v>
      </c>
    </row>
    <row r="302" spans="1:39" x14ac:dyDescent="0.25">
      <c r="A302" s="56"/>
      <c r="B302" s="15" t="s">
        <v>308</v>
      </c>
      <c r="D302" s="15" t="s">
        <v>309</v>
      </c>
      <c r="F302" s="16">
        <v>43500</v>
      </c>
      <c r="G302" s="16">
        <f t="shared" si="207"/>
        <v>836.53846153846155</v>
      </c>
      <c r="H302" s="34">
        <f t="shared" si="203"/>
        <v>0</v>
      </c>
      <c r="I302" s="34">
        <f>IF(AC302="Y",(IF(F302&lt;$G$3,$F$3*G302*AE302,IF(F302&lt;$G$2,$F$2*G302*AE302,$F$1*G302*AE302))*$L$2),0)</f>
        <v>22586.538461538461</v>
      </c>
      <c r="J302" s="34"/>
      <c r="K302" s="34">
        <f>IF(AC302="N",(MIN((($F$3*G302*AE302+ROUNDUP((F302/10000),0)*G302)*2),F302)),0)</f>
        <v>0</v>
      </c>
      <c r="L302" s="34">
        <f>IF(AC302="Y",(MIN((($F$3*G302*AE302+ROUNDUP((F302/10000),0)*G302)*2),F302))*$L$2,0)</f>
        <v>57721.153846153851</v>
      </c>
      <c r="M302" s="34">
        <f>IF(AC302="N",IF((F302/10000*G302*$M$2)&gt;F302*$M$1,F302*$M$1,(F302/10000*G302*$M$2)),0)</f>
        <v>0</v>
      </c>
      <c r="N302" s="34">
        <f>IF(AC302="Y",(IF((F302/10000*G302*$M$2)&gt;F302*$M$1,F302*$M$1,(F302/10000*G302*$M$2)))*$L$2,0)</f>
        <v>10916.826923076922</v>
      </c>
      <c r="O302" s="34">
        <f>MAX(IF(F302&lt;$G$3,$F$3*G302*AE302,IF(F302&lt;$G$2,$F$2*G302*AE302,$F$1*G302*AE302)),IF((F302/10000*G302*$M$2)&gt;F302*$M$1,F302*$M$1,(F302/10000*G302*$M$2)))</f>
        <v>15057.692307692309</v>
      </c>
      <c r="P302" s="34">
        <f>MIN(IF(F302&lt;$G$3,$F$3*G302*AE302,IF(F302&lt;$G$2,$F$2*G302*AE302,$F$1*G302*AE302)),IF((F302/10000*G302*$M$2)&gt;F302*$M$1,F302*$M$1,(F302/10000*G302*$M$2)))</f>
        <v>7277.8846153846152</v>
      </c>
      <c r="Q302" s="34">
        <f t="shared" si="208"/>
        <v>22586.538461538461</v>
      </c>
      <c r="R302" s="34">
        <f t="shared" si="209"/>
        <v>10916.826923076922</v>
      </c>
      <c r="S302" s="35">
        <f t="shared" si="210"/>
        <v>4.3499999999999996</v>
      </c>
      <c r="T302" s="35">
        <f t="shared" si="211"/>
        <v>5</v>
      </c>
      <c r="U302" s="17" t="s">
        <v>269</v>
      </c>
      <c r="V302" s="17">
        <f t="shared" si="212"/>
        <v>43500</v>
      </c>
      <c r="Y302" s="19">
        <f t="shared" si="213"/>
        <v>0</v>
      </c>
      <c r="AC302" s="20" t="s">
        <v>416</v>
      </c>
      <c r="AD302" s="21">
        <v>30627</v>
      </c>
      <c r="AE302" s="36">
        <f t="shared" si="201"/>
        <v>18</v>
      </c>
      <c r="AL302" s="15">
        <f t="shared" si="204"/>
        <v>0</v>
      </c>
      <c r="AM302" s="15">
        <f t="shared" si="206"/>
        <v>0</v>
      </c>
    </row>
    <row r="303" spans="1:39" s="39" customFormat="1" x14ac:dyDescent="0.25">
      <c r="A303" s="56"/>
      <c r="B303" s="39" t="s">
        <v>310</v>
      </c>
      <c r="D303" s="39" t="s">
        <v>307</v>
      </c>
      <c r="F303" s="40">
        <v>350000</v>
      </c>
      <c r="G303" s="40">
        <f t="shared" si="207"/>
        <v>6730.7692307692305</v>
      </c>
      <c r="H303" s="42"/>
      <c r="I303" s="42"/>
      <c r="J303" s="42"/>
      <c r="K303" s="42"/>
      <c r="L303" s="42"/>
      <c r="M303" s="42"/>
      <c r="N303" s="42"/>
      <c r="O303" s="42"/>
      <c r="P303" s="42"/>
      <c r="Q303" s="34">
        <f t="shared" si="208"/>
        <v>0</v>
      </c>
      <c r="R303" s="34">
        <f t="shared" si="209"/>
        <v>0</v>
      </c>
      <c r="S303" s="43">
        <f t="shared" si="210"/>
        <v>35</v>
      </c>
      <c r="T303" s="43">
        <f t="shared" si="211"/>
        <v>35</v>
      </c>
      <c r="U303" s="44" t="s">
        <v>269</v>
      </c>
      <c r="V303" s="44">
        <f t="shared" si="212"/>
        <v>350000</v>
      </c>
      <c r="W303" s="45">
        <v>350000</v>
      </c>
      <c r="X303" s="45">
        <v>98140</v>
      </c>
      <c r="Y303" s="45">
        <v>448140</v>
      </c>
      <c r="Z303" s="46"/>
      <c r="AA303" s="46">
        <v>98140</v>
      </c>
      <c r="AB303" s="46">
        <v>274630</v>
      </c>
      <c r="AC303" s="46" t="s">
        <v>416</v>
      </c>
      <c r="AD303" s="31">
        <v>31733</v>
      </c>
      <c r="AE303" s="48">
        <f t="shared" si="201"/>
        <v>15</v>
      </c>
      <c r="AF303" s="46"/>
      <c r="AG303" s="46"/>
      <c r="AH303" s="46"/>
      <c r="AI303" s="46"/>
      <c r="AJ303" s="46"/>
      <c r="AL303" s="6">
        <f t="shared" si="204"/>
        <v>0</v>
      </c>
      <c r="AM303" s="6">
        <f t="shared" si="206"/>
        <v>0</v>
      </c>
    </row>
    <row r="304" spans="1:39" x14ac:dyDescent="0.25">
      <c r="A304" s="56"/>
      <c r="B304" s="15" t="s">
        <v>311</v>
      </c>
      <c r="D304" s="15" t="s">
        <v>35</v>
      </c>
      <c r="F304" s="16">
        <v>28000</v>
      </c>
      <c r="G304" s="16">
        <f t="shared" si="207"/>
        <v>538.46153846153845</v>
      </c>
      <c r="H304" s="34">
        <f t="shared" si="203"/>
        <v>1076.9230769230769</v>
      </c>
      <c r="I304" s="34">
        <f t="shared" ref="I304:I314" si="221">IF(AC304="Y",(IF(F304&lt;$G$3,$F$3*G304*AE304,IF(F304&lt;$G$2,$F$2*G304*AE304,$F$1*G304*AE304))*$L$2),0)</f>
        <v>0</v>
      </c>
      <c r="J304" s="34"/>
      <c r="K304" s="34">
        <f t="shared" ref="K304:K314" si="222">IF(AC304="N",(MIN((($F$3*G304*AE304+ROUNDUP((F304/10000),0)*G304)*2),F304)),0)</f>
        <v>5384.6153846153848</v>
      </c>
      <c r="L304" s="34">
        <f t="shared" ref="L304:L314" si="223">IF(AC304="Y",(MIN((($F$3*G304*AE304+ROUNDUP((F304/10000),0)*G304)*2),F304))*$L$2,0)</f>
        <v>0</v>
      </c>
      <c r="M304" s="34">
        <f t="shared" ref="M304:M314" si="224">IF(AC304="N",IF((F304/10000*G304*$M$2)&gt;F304*$M$1,F304*$M$1,(F304/10000*G304*$M$2)),0)</f>
        <v>3015.3846153846152</v>
      </c>
      <c r="N304" s="34">
        <f t="shared" ref="N304:N314" si="225">IF(AC304="Y",(IF((F304/10000*G304*$M$2)&gt;F304*$M$1,F304*$M$1,(F304/10000*G304*$M$2)))*$L$2,0)</f>
        <v>0</v>
      </c>
      <c r="O304" s="34">
        <f t="shared" ref="O304:O314" si="226">MAX(IF(F304&lt;$G$3,$F$3*G304*AE304,IF(F304&lt;$G$2,$F$2*G304*AE304,$F$1*G304*AE304)),IF((F304/10000*G304*$M$2)&gt;F304*$M$1,F304*$M$1,(F304/10000*G304*$M$2)))</f>
        <v>3015.3846153846152</v>
      </c>
      <c r="P304" s="34">
        <f t="shared" ref="P304:P314" si="227">MIN(IF(F304&lt;$G$3,$F$3*G304*AE304,IF(F304&lt;$G$2,$F$2*G304*AE304,$F$1*G304*AE304)),IF((F304/10000*G304*$M$2)&gt;F304*$M$1,F304*$M$1,(F304/10000*G304*$M$2)))</f>
        <v>1076.9230769230769</v>
      </c>
      <c r="Q304" s="34">
        <f t="shared" si="208"/>
        <v>0</v>
      </c>
      <c r="R304" s="34">
        <f t="shared" si="209"/>
        <v>0</v>
      </c>
      <c r="S304" s="35">
        <f t="shared" si="210"/>
        <v>2.8</v>
      </c>
      <c r="T304" s="35">
        <f t="shared" si="211"/>
        <v>3</v>
      </c>
      <c r="U304" s="17" t="s">
        <v>269</v>
      </c>
      <c r="V304" s="17">
        <f t="shared" si="212"/>
        <v>28000</v>
      </c>
      <c r="Y304" s="19">
        <f t="shared" si="213"/>
        <v>0</v>
      </c>
      <c r="AC304" s="20" t="s">
        <v>415</v>
      </c>
      <c r="AD304" s="21">
        <v>36689</v>
      </c>
      <c r="AE304" s="36">
        <f t="shared" si="201"/>
        <v>2</v>
      </c>
      <c r="AF304" s="35">
        <f>(G304*AE304)+(G304*T304)</f>
        <v>2692.3076923076924</v>
      </c>
      <c r="AG304" s="35">
        <f>26*G304</f>
        <v>14000</v>
      </c>
      <c r="AH304" s="35">
        <f>G304*52</f>
        <v>28000</v>
      </c>
      <c r="AI304" s="35">
        <f>AF304*2</f>
        <v>5384.6153846153848</v>
      </c>
      <c r="AJ304" s="35"/>
      <c r="AL304" s="15">
        <f t="shared" si="204"/>
        <v>28000</v>
      </c>
      <c r="AM304" s="15">
        <f t="shared" si="206"/>
        <v>1</v>
      </c>
    </row>
    <row r="305" spans="1:39" x14ac:dyDescent="0.25">
      <c r="A305" s="56"/>
      <c r="B305" s="15" t="s">
        <v>312</v>
      </c>
      <c r="D305" s="15" t="s">
        <v>313</v>
      </c>
      <c r="F305" s="16">
        <v>140000</v>
      </c>
      <c r="G305" s="16">
        <f t="shared" si="207"/>
        <v>2692.3076923076924</v>
      </c>
      <c r="H305" s="34">
        <f t="shared" si="203"/>
        <v>0</v>
      </c>
      <c r="I305" s="34">
        <f t="shared" si="221"/>
        <v>64615.384615384617</v>
      </c>
      <c r="J305" s="34"/>
      <c r="K305" s="34">
        <f t="shared" si="222"/>
        <v>0</v>
      </c>
      <c r="L305" s="34">
        <f t="shared" si="223"/>
        <v>145384.6153846154</v>
      </c>
      <c r="M305" s="34">
        <f t="shared" si="224"/>
        <v>0</v>
      </c>
      <c r="N305" s="34">
        <f t="shared" si="225"/>
        <v>113076.92307692309</v>
      </c>
      <c r="O305" s="34">
        <f t="shared" si="226"/>
        <v>75384.61538461539</v>
      </c>
      <c r="P305" s="34">
        <f t="shared" si="227"/>
        <v>43076.923076923078</v>
      </c>
      <c r="Q305" s="34">
        <f t="shared" si="208"/>
        <v>113076.92307692309</v>
      </c>
      <c r="R305" s="34">
        <f t="shared" si="209"/>
        <v>64615.384615384617</v>
      </c>
      <c r="S305" s="35">
        <f t="shared" si="210"/>
        <v>14</v>
      </c>
      <c r="T305" s="35">
        <f t="shared" si="211"/>
        <v>14</v>
      </c>
      <c r="U305" s="17" t="s">
        <v>269</v>
      </c>
      <c r="V305" s="17">
        <f t="shared" si="212"/>
        <v>140000</v>
      </c>
      <c r="W305" s="19">
        <v>30000</v>
      </c>
      <c r="Y305" s="19">
        <f t="shared" si="213"/>
        <v>30000</v>
      </c>
      <c r="AC305" s="20" t="s">
        <v>416</v>
      </c>
      <c r="AD305" s="21">
        <v>35884</v>
      </c>
      <c r="AE305" s="36">
        <f t="shared" si="201"/>
        <v>4</v>
      </c>
      <c r="AL305" s="15">
        <f t="shared" si="204"/>
        <v>0</v>
      </c>
      <c r="AM305" s="15">
        <f t="shared" si="206"/>
        <v>0</v>
      </c>
    </row>
    <row r="306" spans="1:39" x14ac:dyDescent="0.25">
      <c r="A306" s="56"/>
      <c r="B306" s="15" t="s">
        <v>314</v>
      </c>
      <c r="D306" s="15" t="s">
        <v>35</v>
      </c>
      <c r="F306" s="16">
        <v>30000</v>
      </c>
      <c r="G306" s="16">
        <f t="shared" si="207"/>
        <v>576.92307692307691</v>
      </c>
      <c r="H306" s="34">
        <f t="shared" si="203"/>
        <v>576.92307692307691</v>
      </c>
      <c r="I306" s="34">
        <f t="shared" si="221"/>
        <v>0</v>
      </c>
      <c r="J306" s="34"/>
      <c r="K306" s="34">
        <f t="shared" si="222"/>
        <v>4615.3846153846152</v>
      </c>
      <c r="L306" s="34">
        <f t="shared" si="223"/>
        <v>0</v>
      </c>
      <c r="M306" s="34">
        <f t="shared" si="224"/>
        <v>3461.5384615384614</v>
      </c>
      <c r="N306" s="34">
        <f t="shared" si="225"/>
        <v>0</v>
      </c>
      <c r="O306" s="34">
        <f t="shared" si="226"/>
        <v>3461.5384615384614</v>
      </c>
      <c r="P306" s="34">
        <f t="shared" si="227"/>
        <v>576.92307692307691</v>
      </c>
      <c r="Q306" s="34">
        <f t="shared" si="208"/>
        <v>0</v>
      </c>
      <c r="R306" s="34">
        <f t="shared" si="209"/>
        <v>0</v>
      </c>
      <c r="S306" s="35">
        <f t="shared" si="210"/>
        <v>3</v>
      </c>
      <c r="T306" s="35">
        <f t="shared" si="211"/>
        <v>3</v>
      </c>
      <c r="U306" s="17" t="s">
        <v>269</v>
      </c>
      <c r="V306" s="17">
        <f t="shared" si="212"/>
        <v>30000</v>
      </c>
      <c r="Y306" s="19">
        <f t="shared" si="213"/>
        <v>0</v>
      </c>
      <c r="AC306" s="20" t="s">
        <v>415</v>
      </c>
      <c r="AD306" s="21">
        <v>36914</v>
      </c>
      <c r="AE306" s="36">
        <f t="shared" si="201"/>
        <v>1</v>
      </c>
      <c r="AF306" s="35">
        <f>(G306*AE306)+(G306*T306)</f>
        <v>2307.6923076923076</v>
      </c>
      <c r="AG306" s="35">
        <f>26*G306</f>
        <v>15000</v>
      </c>
      <c r="AH306" s="35">
        <f>G306*52</f>
        <v>30000</v>
      </c>
      <c r="AI306" s="35">
        <f>AF306*2</f>
        <v>4615.3846153846152</v>
      </c>
      <c r="AJ306" s="35"/>
      <c r="AL306" s="15">
        <f t="shared" si="204"/>
        <v>30000</v>
      </c>
      <c r="AM306" s="15">
        <f t="shared" si="206"/>
        <v>1</v>
      </c>
    </row>
    <row r="307" spans="1:39" x14ac:dyDescent="0.25">
      <c r="A307" s="56"/>
      <c r="B307" s="15" t="s">
        <v>315</v>
      </c>
      <c r="D307" s="15" t="s">
        <v>35</v>
      </c>
      <c r="F307" s="16">
        <v>25000</v>
      </c>
      <c r="G307" s="16">
        <f t="shared" si="207"/>
        <v>480.76923076923077</v>
      </c>
      <c r="H307" s="34">
        <f t="shared" si="203"/>
        <v>480.76923076923077</v>
      </c>
      <c r="I307" s="34">
        <f t="shared" si="221"/>
        <v>0</v>
      </c>
      <c r="J307" s="34"/>
      <c r="K307" s="34">
        <f t="shared" si="222"/>
        <v>3846.1538461538462</v>
      </c>
      <c r="L307" s="34">
        <f t="shared" si="223"/>
        <v>0</v>
      </c>
      <c r="M307" s="34">
        <f t="shared" si="224"/>
        <v>2403.8461538461538</v>
      </c>
      <c r="N307" s="34">
        <f t="shared" si="225"/>
        <v>0</v>
      </c>
      <c r="O307" s="34">
        <f t="shared" si="226"/>
        <v>2403.8461538461538</v>
      </c>
      <c r="P307" s="34">
        <f t="shared" si="227"/>
        <v>480.76923076923077</v>
      </c>
      <c r="Q307" s="34">
        <f t="shared" si="208"/>
        <v>0</v>
      </c>
      <c r="R307" s="34">
        <f t="shared" si="209"/>
        <v>0</v>
      </c>
      <c r="S307" s="35">
        <f t="shared" si="210"/>
        <v>2.5</v>
      </c>
      <c r="T307" s="35">
        <f t="shared" si="211"/>
        <v>3</v>
      </c>
      <c r="U307" s="17" t="s">
        <v>269</v>
      </c>
      <c r="V307" s="17">
        <f t="shared" si="212"/>
        <v>25000</v>
      </c>
      <c r="Y307" s="19">
        <f t="shared" si="213"/>
        <v>0</v>
      </c>
      <c r="AC307" s="20" t="s">
        <v>415</v>
      </c>
      <c r="AD307" s="21">
        <v>36795</v>
      </c>
      <c r="AE307" s="36">
        <f t="shared" si="201"/>
        <v>1</v>
      </c>
      <c r="AF307" s="35">
        <f>(G307*AE307)+(G307*T307)</f>
        <v>1923.0769230769231</v>
      </c>
      <c r="AG307" s="35">
        <f>26*G307</f>
        <v>12500</v>
      </c>
      <c r="AH307" s="35">
        <f>G307*52</f>
        <v>25000</v>
      </c>
      <c r="AI307" s="35">
        <f>AF307*2</f>
        <v>3846.1538461538462</v>
      </c>
      <c r="AJ307" s="35"/>
      <c r="AL307" s="15">
        <f t="shared" si="204"/>
        <v>25000</v>
      </c>
      <c r="AM307" s="15">
        <f t="shared" si="206"/>
        <v>1</v>
      </c>
    </row>
    <row r="308" spans="1:39" x14ac:dyDescent="0.25">
      <c r="A308" s="56"/>
      <c r="B308" s="15" t="s">
        <v>316</v>
      </c>
      <c r="D308" s="15" t="s">
        <v>317</v>
      </c>
      <c r="F308" s="16">
        <v>24000</v>
      </c>
      <c r="G308" s="16">
        <f t="shared" si="207"/>
        <v>461.53846153846155</v>
      </c>
      <c r="H308" s="34">
        <f t="shared" si="203"/>
        <v>0</v>
      </c>
      <c r="I308" s="34">
        <f t="shared" si="221"/>
        <v>7615.3846153846152</v>
      </c>
      <c r="J308" s="34"/>
      <c r="K308" s="34">
        <f t="shared" si="222"/>
        <v>0</v>
      </c>
      <c r="L308" s="34">
        <f t="shared" si="223"/>
        <v>19384.615384615387</v>
      </c>
      <c r="M308" s="34">
        <f t="shared" si="224"/>
        <v>0</v>
      </c>
      <c r="N308" s="34">
        <f t="shared" si="225"/>
        <v>3323.0769230769229</v>
      </c>
      <c r="O308" s="34">
        <f t="shared" si="226"/>
        <v>5076.9230769230771</v>
      </c>
      <c r="P308" s="34">
        <f t="shared" si="227"/>
        <v>2215.3846153846152</v>
      </c>
      <c r="Q308" s="34">
        <f t="shared" si="208"/>
        <v>7615.3846153846152</v>
      </c>
      <c r="R308" s="34">
        <f t="shared" si="209"/>
        <v>3323.0769230769229</v>
      </c>
      <c r="S308" s="35">
        <f t="shared" si="210"/>
        <v>2.4</v>
      </c>
      <c r="T308" s="35">
        <f t="shared" si="211"/>
        <v>3</v>
      </c>
      <c r="U308" s="17" t="s">
        <v>269</v>
      </c>
      <c r="V308" s="17">
        <f t="shared" si="212"/>
        <v>24000</v>
      </c>
      <c r="Y308" s="19">
        <f t="shared" si="213"/>
        <v>0</v>
      </c>
      <c r="AC308" s="20" t="s">
        <v>416</v>
      </c>
      <c r="AD308" s="21">
        <v>33240</v>
      </c>
      <c r="AE308" s="36">
        <f t="shared" si="201"/>
        <v>11</v>
      </c>
      <c r="AL308" s="15">
        <f t="shared" si="204"/>
        <v>0</v>
      </c>
      <c r="AM308" s="15">
        <f t="shared" si="206"/>
        <v>0</v>
      </c>
    </row>
    <row r="309" spans="1:39" x14ac:dyDescent="0.25">
      <c r="A309" s="56"/>
      <c r="B309" s="15" t="s">
        <v>318</v>
      </c>
      <c r="D309" s="15" t="s">
        <v>320</v>
      </c>
      <c r="F309" s="16">
        <v>50000</v>
      </c>
      <c r="G309" s="16">
        <f t="shared" si="207"/>
        <v>961.53846153846155</v>
      </c>
      <c r="H309" s="34">
        <f t="shared" si="203"/>
        <v>0</v>
      </c>
      <c r="I309" s="34">
        <f t="shared" si="221"/>
        <v>20192.307692307691</v>
      </c>
      <c r="J309" s="34"/>
      <c r="K309" s="34">
        <f t="shared" si="222"/>
        <v>0</v>
      </c>
      <c r="L309" s="34">
        <f t="shared" si="223"/>
        <v>34615.384615384617</v>
      </c>
      <c r="M309" s="34">
        <f t="shared" si="224"/>
        <v>0</v>
      </c>
      <c r="N309" s="34">
        <f t="shared" si="225"/>
        <v>14423.076923076922</v>
      </c>
      <c r="O309" s="34">
        <f t="shared" si="226"/>
        <v>13461.538461538461</v>
      </c>
      <c r="P309" s="34">
        <f t="shared" si="227"/>
        <v>9615.3846153846152</v>
      </c>
      <c r="Q309" s="34">
        <f t="shared" si="208"/>
        <v>20192.307692307691</v>
      </c>
      <c r="R309" s="34">
        <f t="shared" si="209"/>
        <v>14423.076923076922</v>
      </c>
      <c r="S309" s="35">
        <f t="shared" si="210"/>
        <v>5</v>
      </c>
      <c r="T309" s="35">
        <f t="shared" si="211"/>
        <v>5</v>
      </c>
      <c r="U309" s="17" t="s">
        <v>269</v>
      </c>
      <c r="V309" s="17">
        <f t="shared" si="212"/>
        <v>50000</v>
      </c>
      <c r="Y309" s="19">
        <f t="shared" si="213"/>
        <v>0</v>
      </c>
      <c r="AC309" s="20" t="s">
        <v>416</v>
      </c>
      <c r="AD309" s="21">
        <v>34834</v>
      </c>
      <c r="AE309" s="36">
        <f t="shared" si="201"/>
        <v>7</v>
      </c>
      <c r="AL309" s="15">
        <f t="shared" si="204"/>
        <v>0</v>
      </c>
      <c r="AM309" s="15">
        <f t="shared" si="206"/>
        <v>0</v>
      </c>
    </row>
    <row r="310" spans="1:39" x14ac:dyDescent="0.25">
      <c r="A310" s="56"/>
      <c r="B310" s="15" t="s">
        <v>321</v>
      </c>
      <c r="D310" s="15" t="s">
        <v>35</v>
      </c>
      <c r="F310" s="16">
        <v>27000</v>
      </c>
      <c r="G310" s="16">
        <f t="shared" si="207"/>
        <v>519.23076923076928</v>
      </c>
      <c r="H310" s="34">
        <f t="shared" si="203"/>
        <v>1038.4615384615386</v>
      </c>
      <c r="I310" s="34">
        <f t="shared" si="221"/>
        <v>0</v>
      </c>
      <c r="J310" s="34"/>
      <c r="K310" s="34">
        <f t="shared" si="222"/>
        <v>5192.3076923076933</v>
      </c>
      <c r="L310" s="34">
        <f t="shared" si="223"/>
        <v>0</v>
      </c>
      <c r="M310" s="34">
        <f t="shared" si="224"/>
        <v>2803.8461538461543</v>
      </c>
      <c r="N310" s="34">
        <f t="shared" si="225"/>
        <v>0</v>
      </c>
      <c r="O310" s="34">
        <f t="shared" si="226"/>
        <v>2803.8461538461543</v>
      </c>
      <c r="P310" s="34">
        <f t="shared" si="227"/>
        <v>1038.4615384615386</v>
      </c>
      <c r="Q310" s="34">
        <f t="shared" si="208"/>
        <v>0</v>
      </c>
      <c r="R310" s="34">
        <f t="shared" si="209"/>
        <v>0</v>
      </c>
      <c r="S310" s="35">
        <f t="shared" si="210"/>
        <v>2.7</v>
      </c>
      <c r="T310" s="35">
        <f t="shared" si="211"/>
        <v>3</v>
      </c>
      <c r="U310" s="17" t="s">
        <v>269</v>
      </c>
      <c r="V310" s="17">
        <f t="shared" si="212"/>
        <v>27000</v>
      </c>
      <c r="Y310" s="19">
        <f t="shared" si="213"/>
        <v>0</v>
      </c>
      <c r="AC310" s="20" t="s">
        <v>415</v>
      </c>
      <c r="AD310" s="21">
        <v>36500</v>
      </c>
      <c r="AE310" s="36">
        <f t="shared" si="201"/>
        <v>2</v>
      </c>
      <c r="AF310" s="35">
        <f>(G310*AE310)+(G310*T310)</f>
        <v>2596.1538461538466</v>
      </c>
      <c r="AG310" s="35">
        <f>26*G310</f>
        <v>13500.000000000002</v>
      </c>
      <c r="AH310" s="35">
        <f>G310*52</f>
        <v>27000.000000000004</v>
      </c>
      <c r="AI310" s="35">
        <f>AF310*2</f>
        <v>5192.3076923076933</v>
      </c>
      <c r="AJ310" s="35"/>
      <c r="AL310" s="15">
        <f t="shared" si="204"/>
        <v>27000</v>
      </c>
      <c r="AM310" s="15">
        <f t="shared" si="206"/>
        <v>1</v>
      </c>
    </row>
    <row r="311" spans="1:39" x14ac:dyDescent="0.25">
      <c r="A311" s="56"/>
      <c r="B311" s="15" t="s">
        <v>322</v>
      </c>
      <c r="D311" s="15" t="s">
        <v>15</v>
      </c>
      <c r="F311" s="16">
        <v>23000</v>
      </c>
      <c r="G311" s="16">
        <f t="shared" si="207"/>
        <v>442.30769230769232</v>
      </c>
      <c r="H311" s="34">
        <f t="shared" si="203"/>
        <v>442.30769230769232</v>
      </c>
      <c r="I311" s="34">
        <f t="shared" si="221"/>
        <v>0</v>
      </c>
      <c r="J311" s="34"/>
      <c r="K311" s="34">
        <f t="shared" si="222"/>
        <v>3538.4615384615386</v>
      </c>
      <c r="L311" s="34">
        <f t="shared" si="223"/>
        <v>0</v>
      </c>
      <c r="M311" s="34">
        <f t="shared" si="224"/>
        <v>2034.6153846153845</v>
      </c>
      <c r="N311" s="34">
        <f t="shared" si="225"/>
        <v>0</v>
      </c>
      <c r="O311" s="34">
        <f t="shared" si="226"/>
        <v>2034.6153846153845</v>
      </c>
      <c r="P311" s="34">
        <f t="shared" si="227"/>
        <v>442.30769230769232</v>
      </c>
      <c r="Q311" s="34">
        <f t="shared" si="208"/>
        <v>0</v>
      </c>
      <c r="R311" s="34">
        <f t="shared" si="209"/>
        <v>0</v>
      </c>
      <c r="S311" s="35">
        <f t="shared" si="210"/>
        <v>2.2999999999999998</v>
      </c>
      <c r="T311" s="35">
        <f t="shared" si="211"/>
        <v>3</v>
      </c>
      <c r="U311" s="17" t="s">
        <v>269</v>
      </c>
      <c r="V311" s="17">
        <f t="shared" si="212"/>
        <v>23000</v>
      </c>
      <c r="Y311" s="19">
        <f t="shared" si="213"/>
        <v>0</v>
      </c>
      <c r="AC311" s="20" t="s">
        <v>415</v>
      </c>
      <c r="AD311" s="21">
        <v>36913</v>
      </c>
      <c r="AE311" s="36">
        <f t="shared" si="201"/>
        <v>1</v>
      </c>
      <c r="AF311" s="35">
        <f>(G311*AE311)+(G311*T311)</f>
        <v>1769.2307692307693</v>
      </c>
      <c r="AG311" s="35">
        <f>26*G311</f>
        <v>11500</v>
      </c>
      <c r="AH311" s="35">
        <f>G311*52</f>
        <v>23000</v>
      </c>
      <c r="AI311" s="35">
        <f>AF311*2</f>
        <v>3538.4615384615386</v>
      </c>
      <c r="AJ311" s="35"/>
      <c r="AL311" s="15">
        <f t="shared" si="204"/>
        <v>23000</v>
      </c>
      <c r="AM311" s="15">
        <f t="shared" si="206"/>
        <v>1</v>
      </c>
    </row>
    <row r="312" spans="1:39" x14ac:dyDescent="0.25">
      <c r="A312" s="56"/>
      <c r="B312" s="15" t="s">
        <v>323</v>
      </c>
      <c r="D312" s="15" t="s">
        <v>35</v>
      </c>
      <c r="F312" s="16">
        <v>34000</v>
      </c>
      <c r="G312" s="16">
        <f t="shared" si="207"/>
        <v>653.84615384615381</v>
      </c>
      <c r="H312" s="34">
        <f t="shared" si="203"/>
        <v>653.84615384615381</v>
      </c>
      <c r="I312" s="34">
        <f t="shared" si="221"/>
        <v>0</v>
      </c>
      <c r="J312" s="34"/>
      <c r="K312" s="34">
        <f t="shared" si="222"/>
        <v>6538.4615384615381</v>
      </c>
      <c r="L312" s="34">
        <f t="shared" si="223"/>
        <v>0</v>
      </c>
      <c r="M312" s="34">
        <f t="shared" si="224"/>
        <v>4446.1538461538457</v>
      </c>
      <c r="N312" s="34">
        <f t="shared" si="225"/>
        <v>0</v>
      </c>
      <c r="O312" s="34">
        <f t="shared" si="226"/>
        <v>4446.1538461538457</v>
      </c>
      <c r="P312" s="34">
        <f t="shared" si="227"/>
        <v>653.84615384615381</v>
      </c>
      <c r="Q312" s="34">
        <f t="shared" si="208"/>
        <v>0</v>
      </c>
      <c r="R312" s="34">
        <f t="shared" si="209"/>
        <v>0</v>
      </c>
      <c r="S312" s="35">
        <f t="shared" si="210"/>
        <v>3.4</v>
      </c>
      <c r="T312" s="35">
        <f t="shared" si="211"/>
        <v>4</v>
      </c>
      <c r="U312" s="17" t="s">
        <v>269</v>
      </c>
      <c r="V312" s="17">
        <f t="shared" si="212"/>
        <v>34000</v>
      </c>
      <c r="Y312" s="19">
        <f t="shared" si="213"/>
        <v>0</v>
      </c>
      <c r="AC312" s="20" t="s">
        <v>415</v>
      </c>
      <c r="AD312" s="21">
        <v>36927</v>
      </c>
      <c r="AE312" s="36">
        <f t="shared" si="201"/>
        <v>1</v>
      </c>
      <c r="AF312" s="35">
        <f>(G312*AE312)+(G312*T312)</f>
        <v>3269.2307692307691</v>
      </c>
      <c r="AG312" s="35">
        <f>26*G312</f>
        <v>17000</v>
      </c>
      <c r="AH312" s="35">
        <f>G312*52</f>
        <v>34000</v>
      </c>
      <c r="AI312" s="35">
        <f>AF312*2</f>
        <v>6538.4615384615381</v>
      </c>
      <c r="AJ312" s="35"/>
      <c r="AL312" s="15">
        <f t="shared" si="204"/>
        <v>34000</v>
      </c>
      <c r="AM312" s="15">
        <f t="shared" si="206"/>
        <v>1</v>
      </c>
    </row>
    <row r="313" spans="1:39" x14ac:dyDescent="0.25">
      <c r="A313" s="56"/>
      <c r="B313" s="15" t="s">
        <v>324</v>
      </c>
      <c r="D313" s="15" t="s">
        <v>325</v>
      </c>
      <c r="F313" s="16">
        <v>46000</v>
      </c>
      <c r="G313" s="16">
        <f t="shared" si="207"/>
        <v>884.61538461538464</v>
      </c>
      <c r="H313" s="34">
        <f t="shared" si="203"/>
        <v>0</v>
      </c>
      <c r="I313" s="34">
        <f t="shared" si="221"/>
        <v>17250</v>
      </c>
      <c r="J313" s="34"/>
      <c r="K313" s="34">
        <f t="shared" si="222"/>
        <v>0</v>
      </c>
      <c r="L313" s="34">
        <f t="shared" si="223"/>
        <v>47769.230769230766</v>
      </c>
      <c r="M313" s="34">
        <f t="shared" si="224"/>
        <v>0</v>
      </c>
      <c r="N313" s="34">
        <f t="shared" si="225"/>
        <v>12207.692307692307</v>
      </c>
      <c r="O313" s="34">
        <f t="shared" si="226"/>
        <v>11500</v>
      </c>
      <c r="P313" s="34">
        <f t="shared" si="227"/>
        <v>8138.4615384615381</v>
      </c>
      <c r="Q313" s="34">
        <f t="shared" si="208"/>
        <v>17250</v>
      </c>
      <c r="R313" s="34">
        <f t="shared" si="209"/>
        <v>12207.692307692307</v>
      </c>
      <c r="S313" s="35">
        <f t="shared" si="210"/>
        <v>4.5999999999999996</v>
      </c>
      <c r="T313" s="35">
        <f t="shared" si="211"/>
        <v>5</v>
      </c>
      <c r="U313" s="17" t="s">
        <v>269</v>
      </c>
      <c r="V313" s="17">
        <f t="shared" si="212"/>
        <v>46000</v>
      </c>
      <c r="Y313" s="19">
        <f t="shared" si="213"/>
        <v>0</v>
      </c>
      <c r="AC313" s="20" t="s">
        <v>416</v>
      </c>
      <c r="AD313" s="21">
        <v>32384</v>
      </c>
      <c r="AE313" s="36">
        <f t="shared" si="201"/>
        <v>13</v>
      </c>
      <c r="AL313" s="15">
        <f t="shared" si="204"/>
        <v>0</v>
      </c>
      <c r="AM313" s="15">
        <f t="shared" si="206"/>
        <v>0</v>
      </c>
    </row>
    <row r="314" spans="1:39" x14ac:dyDescent="0.25">
      <c r="A314" s="56"/>
      <c r="B314" s="15" t="s">
        <v>326</v>
      </c>
      <c r="D314" s="15" t="s">
        <v>327</v>
      </c>
      <c r="F314" s="16">
        <v>90000</v>
      </c>
      <c r="G314" s="16">
        <f>F314/52</f>
        <v>1730.7692307692307</v>
      </c>
      <c r="H314" s="34">
        <f t="shared" si="203"/>
        <v>0</v>
      </c>
      <c r="I314" s="34">
        <f t="shared" si="221"/>
        <v>5192.3076923076924</v>
      </c>
      <c r="J314" s="34"/>
      <c r="K314" s="34">
        <f t="shared" si="222"/>
        <v>0</v>
      </c>
      <c r="L314" s="34">
        <f t="shared" si="223"/>
        <v>51923.076923076922</v>
      </c>
      <c r="M314" s="34">
        <f t="shared" si="224"/>
        <v>0</v>
      </c>
      <c r="N314" s="34">
        <f t="shared" si="225"/>
        <v>46730.769230769227</v>
      </c>
      <c r="O314" s="34">
        <f t="shared" si="226"/>
        <v>31153.846153846152</v>
      </c>
      <c r="P314" s="34">
        <f t="shared" si="227"/>
        <v>3461.5384615384614</v>
      </c>
      <c r="Q314" s="34">
        <f t="shared" si="208"/>
        <v>46730.769230769227</v>
      </c>
      <c r="R314" s="34">
        <f t="shared" si="209"/>
        <v>5192.3076923076924</v>
      </c>
      <c r="S314" s="35">
        <f t="shared" si="210"/>
        <v>9</v>
      </c>
      <c r="T314" s="35">
        <f t="shared" si="211"/>
        <v>9</v>
      </c>
      <c r="U314" s="17" t="s">
        <v>269</v>
      </c>
      <c r="V314" s="17">
        <f t="shared" si="212"/>
        <v>90000</v>
      </c>
      <c r="Y314" s="19">
        <f t="shared" si="213"/>
        <v>0</v>
      </c>
      <c r="AC314" s="20" t="s">
        <v>416</v>
      </c>
      <c r="AD314" s="21">
        <v>36927</v>
      </c>
      <c r="AE314" s="36">
        <f t="shared" si="201"/>
        <v>1</v>
      </c>
      <c r="AL314" s="15">
        <f t="shared" si="204"/>
        <v>0</v>
      </c>
      <c r="AM314" s="15">
        <f t="shared" si="206"/>
        <v>0</v>
      </c>
    </row>
    <row r="315" spans="1:39" x14ac:dyDescent="0.25">
      <c r="M315" s="34"/>
      <c r="N315" s="34"/>
      <c r="O315" s="34"/>
      <c r="P315" s="34"/>
      <c r="Q315" s="34"/>
      <c r="R315" s="34"/>
    </row>
    <row r="316" spans="1:39" x14ac:dyDescent="0.25">
      <c r="H316" s="73">
        <f>SUM(H6:H276)+SUM(H278:H290)+SUM(H292:H314)</f>
        <v>1145060.9230769232</v>
      </c>
      <c r="I316" s="73">
        <f>SUM(I6:I276)+SUM(I278:I290)+SUM(I292:I314)</f>
        <v>7838815.2498461558</v>
      </c>
      <c r="J316" s="73"/>
      <c r="K316" s="73">
        <f t="shared" ref="K316:R316" si="228">SUM(K6:K276)+SUM(K278:K290)+SUM(K292:K314)</f>
        <v>1935807.1538461538</v>
      </c>
      <c r="L316" s="73">
        <f t="shared" si="228"/>
        <v>10437830.185615387</v>
      </c>
      <c r="M316" s="73">
        <f t="shared" si="228"/>
        <v>795455.23585384607</v>
      </c>
      <c r="N316" s="73">
        <f t="shared" si="228"/>
        <v>6440934.0963260038</v>
      </c>
      <c r="O316" s="73">
        <f t="shared" si="228"/>
        <v>7554022.9419115344</v>
      </c>
      <c r="P316" s="73">
        <f t="shared" si="228"/>
        <v>3906326.1144673354</v>
      </c>
      <c r="Q316" s="73">
        <f t="shared" si="228"/>
        <v>9441233.1985326931</v>
      </c>
      <c r="R316" s="73">
        <f t="shared" si="228"/>
        <v>4838516.1476394655</v>
      </c>
      <c r="V316" s="73">
        <f>SUM(V6:V276)+SUM(V278:V290)+SUM(V292:V314)</f>
        <v>16831490.895999998</v>
      </c>
      <c r="AL316" s="73">
        <f>SUM(AL6:AL276)+SUM(AL278:AL290)+SUM(AL292:AL314)</f>
        <v>3235664</v>
      </c>
      <c r="AM316" s="73">
        <f>SUM(AM6:AM276)+SUM(AM278:AM290)+SUM(AM292:AM314)</f>
        <v>65</v>
      </c>
    </row>
    <row r="317" spans="1:39" x14ac:dyDescent="0.25">
      <c r="M317" s="34"/>
      <c r="N317" s="34"/>
      <c r="O317" s="34"/>
      <c r="P317" s="34"/>
      <c r="Q317" s="34"/>
      <c r="R317" s="34"/>
    </row>
    <row r="318" spans="1:39" x14ac:dyDescent="0.25">
      <c r="M318" s="34"/>
      <c r="N318" s="34"/>
      <c r="O318" s="34"/>
      <c r="P318" s="34"/>
      <c r="Q318" s="34"/>
      <c r="R318" s="34"/>
    </row>
    <row r="319" spans="1:39" x14ac:dyDescent="0.25">
      <c r="M319" s="34"/>
      <c r="N319" s="34"/>
      <c r="O319" s="34"/>
      <c r="P319" s="34"/>
      <c r="Q319" s="34"/>
      <c r="R319" s="34"/>
    </row>
    <row r="320" spans="1:39" x14ac:dyDescent="0.25">
      <c r="M320" s="34"/>
      <c r="N320" s="34"/>
      <c r="O320" s="34"/>
      <c r="P320" s="34"/>
      <c r="Q320" s="34"/>
      <c r="R320" s="34"/>
    </row>
    <row r="321" spans="13:18" x14ac:dyDescent="0.25">
      <c r="M321" s="34"/>
      <c r="N321" s="34"/>
      <c r="O321" s="34"/>
      <c r="P321" s="34"/>
      <c r="Q321" s="34"/>
      <c r="R321" s="34"/>
    </row>
    <row r="322" spans="13:18" x14ac:dyDescent="0.25">
      <c r="M322" s="34"/>
      <c r="N322" s="34"/>
      <c r="O322" s="34"/>
      <c r="P322" s="34"/>
      <c r="Q322" s="34"/>
      <c r="R322" s="34"/>
    </row>
    <row r="323" spans="13:18" x14ac:dyDescent="0.25">
      <c r="M323" s="34"/>
      <c r="N323" s="34"/>
      <c r="O323" s="34"/>
      <c r="P323" s="34"/>
      <c r="Q323" s="34"/>
      <c r="R323" s="34"/>
    </row>
    <row r="324" spans="13:18" x14ac:dyDescent="0.25">
      <c r="M324" s="34"/>
      <c r="N324" s="34"/>
      <c r="O324" s="34"/>
      <c r="P324" s="34"/>
      <c r="Q324" s="34"/>
      <c r="R324" s="34"/>
    </row>
    <row r="325" spans="13:18" x14ac:dyDescent="0.25">
      <c r="M325" s="34"/>
      <c r="N325" s="34"/>
      <c r="O325" s="34"/>
      <c r="P325" s="34"/>
      <c r="Q325" s="34"/>
      <c r="R325" s="34"/>
    </row>
    <row r="326" spans="13:18" x14ac:dyDescent="0.25">
      <c r="M326" s="34"/>
      <c r="N326" s="34"/>
      <c r="O326" s="34"/>
      <c r="P326" s="34"/>
      <c r="Q326" s="34"/>
      <c r="R326" s="34"/>
    </row>
    <row r="327" spans="13:18" x14ac:dyDescent="0.25">
      <c r="M327" s="34"/>
      <c r="N327" s="34"/>
      <c r="O327" s="34"/>
      <c r="P327" s="34"/>
      <c r="Q327" s="34"/>
      <c r="R327" s="34"/>
    </row>
    <row r="328" spans="13:18" x14ac:dyDescent="0.25">
      <c r="M328" s="34"/>
      <c r="N328" s="34"/>
      <c r="O328" s="34"/>
      <c r="P328" s="34"/>
      <c r="Q328" s="34"/>
      <c r="R328" s="34"/>
    </row>
    <row r="329" spans="13:18" x14ac:dyDescent="0.25">
      <c r="M329" s="34"/>
      <c r="N329" s="34"/>
      <c r="O329" s="34"/>
      <c r="P329" s="34"/>
      <c r="Q329" s="34"/>
      <c r="R329" s="34"/>
    </row>
    <row r="330" spans="13:18" x14ac:dyDescent="0.25">
      <c r="M330" s="34"/>
      <c r="N330" s="34"/>
      <c r="O330" s="34"/>
      <c r="P330" s="34"/>
      <c r="Q330" s="34"/>
      <c r="R330" s="34"/>
    </row>
    <row r="331" spans="13:18" x14ac:dyDescent="0.25">
      <c r="M331" s="34"/>
      <c r="N331" s="34"/>
      <c r="O331" s="34"/>
      <c r="P331" s="34"/>
      <c r="Q331" s="34"/>
      <c r="R331" s="34"/>
    </row>
    <row r="332" spans="13:18" x14ac:dyDescent="0.25">
      <c r="M332" s="34"/>
      <c r="N332" s="34"/>
      <c r="O332" s="34"/>
      <c r="P332" s="34"/>
      <c r="Q332" s="34"/>
      <c r="R332" s="34"/>
    </row>
    <row r="333" spans="13:18" x14ac:dyDescent="0.25">
      <c r="M333" s="34"/>
      <c r="N333" s="34"/>
      <c r="O333" s="34"/>
      <c r="P333" s="34"/>
      <c r="Q333" s="34"/>
      <c r="R333" s="34"/>
    </row>
    <row r="334" spans="13:18" x14ac:dyDescent="0.25">
      <c r="M334" s="34"/>
      <c r="N334" s="34"/>
      <c r="O334" s="34"/>
      <c r="P334" s="34"/>
      <c r="Q334" s="34"/>
      <c r="R334" s="34"/>
    </row>
    <row r="335" spans="13:18" x14ac:dyDescent="0.25">
      <c r="M335" s="34"/>
      <c r="N335" s="34"/>
      <c r="O335" s="34"/>
      <c r="P335" s="34"/>
      <c r="Q335" s="34"/>
      <c r="R335" s="34"/>
    </row>
    <row r="336" spans="13:18" x14ac:dyDescent="0.25">
      <c r="M336" s="34"/>
      <c r="N336" s="34"/>
      <c r="O336" s="34"/>
      <c r="P336" s="34"/>
      <c r="Q336" s="34"/>
      <c r="R336" s="34"/>
    </row>
    <row r="337" spans="13:18" x14ac:dyDescent="0.25">
      <c r="M337" s="34"/>
      <c r="N337" s="34"/>
      <c r="O337" s="34"/>
      <c r="P337" s="34"/>
      <c r="Q337" s="34"/>
      <c r="R337" s="34"/>
    </row>
    <row r="338" spans="13:18" x14ac:dyDescent="0.25">
      <c r="M338" s="34"/>
      <c r="N338" s="34"/>
      <c r="O338" s="34"/>
      <c r="P338" s="34"/>
      <c r="Q338" s="34"/>
      <c r="R338" s="34"/>
    </row>
    <row r="339" spans="13:18" x14ac:dyDescent="0.25">
      <c r="M339" s="34"/>
      <c r="N339" s="34"/>
      <c r="O339" s="34"/>
      <c r="P339" s="34"/>
      <c r="Q339" s="34"/>
      <c r="R339" s="34"/>
    </row>
    <row r="340" spans="13:18" x14ac:dyDescent="0.25">
      <c r="M340" s="34"/>
      <c r="N340" s="34"/>
      <c r="O340" s="34"/>
      <c r="P340" s="34"/>
      <c r="Q340" s="34"/>
      <c r="R340" s="34"/>
    </row>
    <row r="341" spans="13:18" x14ac:dyDescent="0.25">
      <c r="M341" s="34"/>
      <c r="N341" s="34"/>
      <c r="O341" s="34"/>
      <c r="P341" s="34"/>
      <c r="Q341" s="34"/>
      <c r="R341" s="34"/>
    </row>
    <row r="342" spans="13:18" x14ac:dyDescent="0.25">
      <c r="M342" s="34"/>
      <c r="N342" s="34"/>
      <c r="O342" s="34"/>
      <c r="P342" s="34"/>
      <c r="Q342" s="34"/>
      <c r="R342" s="34"/>
    </row>
    <row r="343" spans="13:18" x14ac:dyDescent="0.25">
      <c r="M343" s="34"/>
      <c r="N343" s="34"/>
      <c r="O343" s="34"/>
      <c r="P343" s="34"/>
      <c r="Q343" s="34"/>
      <c r="R343" s="34"/>
    </row>
    <row r="344" spans="13:18" x14ac:dyDescent="0.25">
      <c r="M344" s="34"/>
      <c r="N344" s="34"/>
      <c r="O344" s="34"/>
      <c r="P344" s="34"/>
      <c r="Q344" s="34"/>
      <c r="R344" s="34"/>
    </row>
    <row r="345" spans="13:18" x14ac:dyDescent="0.25">
      <c r="M345" s="34"/>
      <c r="N345" s="34"/>
      <c r="O345" s="34"/>
      <c r="P345" s="34"/>
      <c r="Q345" s="34"/>
      <c r="R345" s="34"/>
    </row>
    <row r="346" spans="13:18" x14ac:dyDescent="0.25">
      <c r="M346" s="34"/>
      <c r="N346" s="34"/>
      <c r="O346" s="34"/>
      <c r="P346" s="34"/>
      <c r="Q346" s="34"/>
      <c r="R346" s="34"/>
    </row>
    <row r="347" spans="13:18" x14ac:dyDescent="0.25">
      <c r="M347" s="34"/>
      <c r="N347" s="34"/>
      <c r="O347" s="34"/>
      <c r="P347" s="34"/>
      <c r="Q347" s="34"/>
      <c r="R347" s="34"/>
    </row>
    <row r="348" spans="13:18" x14ac:dyDescent="0.25">
      <c r="M348" s="34"/>
      <c r="N348" s="34"/>
      <c r="O348" s="34"/>
      <c r="P348" s="34"/>
      <c r="Q348" s="34"/>
      <c r="R348" s="34"/>
    </row>
    <row r="349" spans="13:18" x14ac:dyDescent="0.25">
      <c r="M349" s="34"/>
      <c r="N349" s="34"/>
      <c r="O349" s="34"/>
      <c r="P349" s="34"/>
      <c r="Q349" s="34"/>
      <c r="R349" s="34"/>
    </row>
    <row r="350" spans="13:18" x14ac:dyDescent="0.25">
      <c r="M350" s="34"/>
      <c r="N350" s="34"/>
      <c r="O350" s="34"/>
      <c r="P350" s="34"/>
      <c r="Q350" s="34"/>
      <c r="R350" s="34"/>
    </row>
    <row r="351" spans="13:18" x14ac:dyDescent="0.25">
      <c r="M351" s="34"/>
      <c r="N351" s="34"/>
      <c r="O351" s="34"/>
      <c r="P351" s="34"/>
      <c r="Q351" s="34"/>
      <c r="R351" s="34"/>
    </row>
    <row r="352" spans="13:18" x14ac:dyDescent="0.25">
      <c r="M352" s="34"/>
      <c r="N352" s="34"/>
      <c r="O352" s="34"/>
      <c r="P352" s="34"/>
      <c r="Q352" s="34"/>
      <c r="R352" s="34"/>
    </row>
    <row r="353" spans="13:18" x14ac:dyDescent="0.25">
      <c r="M353" s="34"/>
      <c r="N353" s="34"/>
      <c r="O353" s="34"/>
      <c r="P353" s="34"/>
      <c r="Q353" s="34"/>
      <c r="R353" s="34"/>
    </row>
    <row r="354" spans="13:18" x14ac:dyDescent="0.25">
      <c r="M354" s="34"/>
      <c r="N354" s="34"/>
      <c r="O354" s="34"/>
      <c r="P354" s="34"/>
      <c r="Q354" s="34"/>
      <c r="R354" s="34"/>
    </row>
    <row r="355" spans="13:18" x14ac:dyDescent="0.25">
      <c r="M355" s="34"/>
      <c r="N355" s="34"/>
      <c r="O355" s="34"/>
      <c r="P355" s="34"/>
      <c r="Q355" s="34"/>
      <c r="R355" s="34"/>
    </row>
    <row r="356" spans="13:18" x14ac:dyDescent="0.25">
      <c r="M356" s="34"/>
      <c r="N356" s="34"/>
      <c r="O356" s="34"/>
      <c r="P356" s="34"/>
      <c r="Q356" s="34"/>
      <c r="R356" s="34"/>
    </row>
    <row r="357" spans="13:18" x14ac:dyDescent="0.25">
      <c r="M357" s="34"/>
      <c r="N357" s="34"/>
      <c r="O357" s="34"/>
      <c r="P357" s="34"/>
      <c r="Q357" s="34"/>
      <c r="R357" s="34"/>
    </row>
    <row r="358" spans="13:18" x14ac:dyDescent="0.25">
      <c r="M358" s="34"/>
      <c r="N358" s="34"/>
      <c r="O358" s="34"/>
      <c r="P358" s="34"/>
      <c r="Q358" s="34"/>
      <c r="R358" s="34"/>
    </row>
    <row r="359" spans="13:18" x14ac:dyDescent="0.25">
      <c r="M359" s="34"/>
      <c r="N359" s="34"/>
      <c r="O359" s="34"/>
      <c r="P359" s="34"/>
      <c r="Q359" s="34"/>
      <c r="R359" s="34"/>
    </row>
    <row r="360" spans="13:18" x14ac:dyDescent="0.25">
      <c r="M360" s="34"/>
      <c r="N360" s="34"/>
      <c r="O360" s="34"/>
      <c r="P360" s="34"/>
      <c r="Q360" s="34"/>
      <c r="R360" s="34"/>
    </row>
    <row r="361" spans="13:18" x14ac:dyDescent="0.25">
      <c r="M361" s="34"/>
      <c r="N361" s="34"/>
      <c r="O361" s="34"/>
      <c r="P361" s="34"/>
      <c r="Q361" s="34"/>
      <c r="R361" s="34"/>
    </row>
    <row r="362" spans="13:18" x14ac:dyDescent="0.25">
      <c r="M362" s="34"/>
      <c r="N362" s="34"/>
      <c r="O362" s="34"/>
      <c r="P362" s="34"/>
      <c r="Q362" s="34"/>
      <c r="R362" s="34"/>
    </row>
    <row r="363" spans="13:18" x14ac:dyDescent="0.25">
      <c r="M363" s="34"/>
      <c r="N363" s="34"/>
      <c r="O363" s="34"/>
      <c r="P363" s="34"/>
      <c r="Q363" s="34"/>
      <c r="R363" s="34"/>
    </row>
    <row r="364" spans="13:18" x14ac:dyDescent="0.25">
      <c r="M364" s="34"/>
      <c r="N364" s="34"/>
      <c r="O364" s="34"/>
      <c r="P364" s="34"/>
      <c r="Q364" s="34"/>
      <c r="R364" s="34"/>
    </row>
    <row r="365" spans="13:18" x14ac:dyDescent="0.25">
      <c r="M365" s="34"/>
      <c r="N365" s="34"/>
      <c r="O365" s="34"/>
      <c r="P365" s="34"/>
      <c r="Q365" s="34"/>
      <c r="R365" s="34"/>
    </row>
    <row r="366" spans="13:18" x14ac:dyDescent="0.25">
      <c r="M366" s="34"/>
      <c r="N366" s="34"/>
      <c r="O366" s="34"/>
      <c r="P366" s="34"/>
      <c r="Q366" s="34"/>
      <c r="R366" s="34"/>
    </row>
    <row r="367" spans="13:18" x14ac:dyDescent="0.25">
      <c r="M367" s="34"/>
      <c r="N367" s="34"/>
      <c r="O367" s="34"/>
      <c r="P367" s="34"/>
      <c r="Q367" s="34"/>
      <c r="R367" s="34"/>
    </row>
    <row r="368" spans="13:18" x14ac:dyDescent="0.25">
      <c r="M368" s="34"/>
      <c r="N368" s="34"/>
      <c r="O368" s="34"/>
      <c r="P368" s="34"/>
      <c r="Q368" s="34"/>
      <c r="R368" s="34"/>
    </row>
    <row r="369" spans="13:18" x14ac:dyDescent="0.25">
      <c r="M369" s="34"/>
      <c r="N369" s="34"/>
      <c r="O369" s="34"/>
      <c r="P369" s="34"/>
      <c r="Q369" s="34"/>
      <c r="R369" s="34"/>
    </row>
    <row r="370" spans="13:18" x14ac:dyDescent="0.25">
      <c r="M370" s="34"/>
      <c r="N370" s="34"/>
      <c r="O370" s="34"/>
      <c r="P370" s="34"/>
      <c r="Q370" s="34"/>
      <c r="R370" s="34"/>
    </row>
    <row r="371" spans="13:18" x14ac:dyDescent="0.25">
      <c r="M371" s="34"/>
      <c r="N371" s="34"/>
      <c r="O371" s="34"/>
      <c r="P371" s="34"/>
      <c r="Q371" s="34"/>
      <c r="R371" s="34"/>
    </row>
    <row r="372" spans="13:18" x14ac:dyDescent="0.25">
      <c r="M372" s="34"/>
      <c r="N372" s="34"/>
      <c r="O372" s="34"/>
      <c r="P372" s="34"/>
      <c r="Q372" s="34"/>
      <c r="R372" s="34"/>
    </row>
    <row r="373" spans="13:18" x14ac:dyDescent="0.25">
      <c r="M373" s="34"/>
      <c r="N373" s="34"/>
      <c r="O373" s="34"/>
      <c r="P373" s="34"/>
      <c r="Q373" s="34"/>
      <c r="R373" s="34"/>
    </row>
    <row r="374" spans="13:18" x14ac:dyDescent="0.25">
      <c r="M374" s="34"/>
      <c r="N374" s="34"/>
      <c r="O374" s="34"/>
      <c r="P374" s="34"/>
      <c r="Q374" s="34"/>
      <c r="R374" s="34"/>
    </row>
    <row r="375" spans="13:18" x14ac:dyDescent="0.25">
      <c r="M375" s="34"/>
      <c r="N375" s="34"/>
      <c r="O375" s="34"/>
      <c r="P375" s="34"/>
      <c r="Q375" s="34"/>
      <c r="R375" s="34"/>
    </row>
    <row r="376" spans="13:18" x14ac:dyDescent="0.25">
      <c r="M376" s="34"/>
      <c r="N376" s="34"/>
      <c r="O376" s="34"/>
      <c r="P376" s="34"/>
      <c r="Q376" s="34"/>
      <c r="R376" s="34"/>
    </row>
    <row r="377" spans="13:18" x14ac:dyDescent="0.25">
      <c r="M377" s="34"/>
      <c r="N377" s="34"/>
      <c r="O377" s="34"/>
      <c r="P377" s="34"/>
      <c r="Q377" s="34"/>
      <c r="R377" s="34"/>
    </row>
    <row r="378" spans="13:18" x14ac:dyDescent="0.25">
      <c r="M378" s="34"/>
      <c r="N378" s="34"/>
      <c r="O378" s="34"/>
      <c r="P378" s="34"/>
      <c r="Q378" s="34"/>
      <c r="R378" s="34"/>
    </row>
    <row r="379" spans="13:18" x14ac:dyDescent="0.25">
      <c r="M379" s="34"/>
      <c r="N379" s="34"/>
      <c r="O379" s="34"/>
      <c r="P379" s="34"/>
      <c r="Q379" s="34"/>
      <c r="R379" s="34"/>
    </row>
    <row r="380" spans="13:18" x14ac:dyDescent="0.25">
      <c r="M380" s="34"/>
      <c r="N380" s="34"/>
      <c r="O380" s="34"/>
      <c r="P380" s="34"/>
      <c r="Q380" s="34"/>
      <c r="R380" s="34"/>
    </row>
    <row r="381" spans="13:18" x14ac:dyDescent="0.25">
      <c r="M381" s="34"/>
      <c r="N381" s="34"/>
      <c r="O381" s="34"/>
      <c r="P381" s="34"/>
      <c r="Q381" s="34"/>
      <c r="R381" s="34"/>
    </row>
    <row r="382" spans="13:18" x14ac:dyDescent="0.25">
      <c r="M382" s="34"/>
      <c r="N382" s="34"/>
      <c r="O382" s="34"/>
      <c r="P382" s="34"/>
      <c r="Q382" s="34"/>
      <c r="R382" s="34"/>
    </row>
    <row r="383" spans="13:18" x14ac:dyDescent="0.25">
      <c r="M383" s="34"/>
      <c r="N383" s="34"/>
      <c r="O383" s="34"/>
      <c r="P383" s="34"/>
      <c r="Q383" s="34"/>
      <c r="R383" s="34"/>
    </row>
    <row r="384" spans="13:18" x14ac:dyDescent="0.25">
      <c r="M384" s="34"/>
      <c r="N384" s="34"/>
      <c r="O384" s="34"/>
      <c r="P384" s="34"/>
      <c r="Q384" s="34"/>
      <c r="R384" s="34"/>
    </row>
    <row r="385" spans="13:18" x14ac:dyDescent="0.25">
      <c r="M385" s="34"/>
      <c r="N385" s="34"/>
      <c r="O385" s="34"/>
      <c r="P385" s="34"/>
      <c r="Q385" s="34"/>
      <c r="R385" s="34"/>
    </row>
    <row r="386" spans="13:18" x14ac:dyDescent="0.25">
      <c r="M386" s="34"/>
      <c r="N386" s="34"/>
      <c r="O386" s="34"/>
      <c r="P386" s="34"/>
      <c r="Q386" s="34"/>
      <c r="R386" s="34"/>
    </row>
    <row r="387" spans="13:18" x14ac:dyDescent="0.25">
      <c r="M387" s="34"/>
      <c r="N387" s="34"/>
      <c r="O387" s="34"/>
      <c r="P387" s="34"/>
      <c r="Q387" s="34"/>
      <c r="R387" s="34"/>
    </row>
    <row r="388" spans="13:18" x14ac:dyDescent="0.25">
      <c r="M388" s="34"/>
      <c r="N388" s="34"/>
      <c r="O388" s="34"/>
      <c r="P388" s="34"/>
      <c r="Q388" s="34"/>
      <c r="R388" s="34"/>
    </row>
    <row r="389" spans="13:18" x14ac:dyDescent="0.25">
      <c r="M389" s="34"/>
      <c r="N389" s="34"/>
      <c r="O389" s="34"/>
      <c r="P389" s="34"/>
      <c r="Q389" s="34"/>
      <c r="R389" s="34"/>
    </row>
    <row r="390" spans="13:18" x14ac:dyDescent="0.25">
      <c r="M390" s="34"/>
      <c r="N390" s="34"/>
      <c r="O390" s="34"/>
      <c r="P390" s="34"/>
      <c r="Q390" s="34"/>
      <c r="R390" s="34"/>
    </row>
    <row r="391" spans="13:18" x14ac:dyDescent="0.25">
      <c r="M391" s="34"/>
      <c r="N391" s="34"/>
      <c r="O391" s="34"/>
      <c r="P391" s="34"/>
      <c r="Q391" s="34"/>
      <c r="R391" s="34"/>
    </row>
    <row r="392" spans="13:18" x14ac:dyDescent="0.25">
      <c r="M392" s="34"/>
      <c r="N392" s="34"/>
      <c r="O392" s="34"/>
      <c r="P392" s="34"/>
      <c r="Q392" s="34"/>
      <c r="R392" s="34"/>
    </row>
    <row r="393" spans="13:18" x14ac:dyDescent="0.25">
      <c r="M393" s="34"/>
      <c r="N393" s="34"/>
      <c r="O393" s="34"/>
      <c r="P393" s="34"/>
      <c r="Q393" s="34"/>
      <c r="R393" s="34"/>
    </row>
    <row r="394" spans="13:18" x14ac:dyDescent="0.25">
      <c r="M394" s="34"/>
      <c r="N394" s="34"/>
      <c r="O394" s="34"/>
      <c r="P394" s="34"/>
      <c r="Q394" s="34"/>
      <c r="R394" s="34"/>
    </row>
    <row r="395" spans="13:18" x14ac:dyDescent="0.25">
      <c r="M395" s="34"/>
      <c r="N395" s="34"/>
      <c r="O395" s="34"/>
      <c r="P395" s="34"/>
      <c r="Q395" s="34"/>
      <c r="R395" s="34"/>
    </row>
    <row r="396" spans="13:18" x14ac:dyDescent="0.25">
      <c r="M396" s="34"/>
      <c r="N396" s="34"/>
      <c r="O396" s="34"/>
      <c r="P396" s="34"/>
      <c r="Q396" s="34"/>
      <c r="R396" s="34"/>
    </row>
    <row r="397" spans="13:18" x14ac:dyDescent="0.25">
      <c r="M397" s="34"/>
      <c r="N397" s="34"/>
      <c r="O397" s="34"/>
      <c r="P397" s="34"/>
      <c r="Q397" s="34"/>
      <c r="R397" s="34"/>
    </row>
    <row r="398" spans="13:18" x14ac:dyDescent="0.25">
      <c r="M398" s="34"/>
      <c r="N398" s="34"/>
      <c r="O398" s="34"/>
      <c r="P398" s="34"/>
      <c r="Q398" s="34"/>
      <c r="R398" s="34"/>
    </row>
    <row r="399" spans="13:18" x14ac:dyDescent="0.25">
      <c r="M399" s="34"/>
      <c r="N399" s="34"/>
      <c r="O399" s="34"/>
      <c r="P399" s="34"/>
      <c r="Q399" s="34"/>
      <c r="R399" s="34"/>
    </row>
    <row r="400" spans="13:18" x14ac:dyDescent="0.25">
      <c r="M400" s="34"/>
      <c r="N400" s="34"/>
      <c r="O400" s="34"/>
      <c r="P400" s="34"/>
      <c r="Q400" s="34"/>
      <c r="R400" s="34"/>
    </row>
    <row r="401" spans="13:18" x14ac:dyDescent="0.25">
      <c r="M401" s="34"/>
      <c r="N401" s="34"/>
      <c r="O401" s="34"/>
      <c r="P401" s="34"/>
      <c r="Q401" s="34"/>
      <c r="R401" s="34"/>
    </row>
    <row r="402" spans="13:18" x14ac:dyDescent="0.25">
      <c r="M402" s="34"/>
      <c r="N402" s="34"/>
      <c r="O402" s="34"/>
      <c r="P402" s="34"/>
      <c r="Q402" s="34"/>
      <c r="R402" s="34"/>
    </row>
    <row r="403" spans="13:18" x14ac:dyDescent="0.25">
      <c r="M403" s="34"/>
      <c r="N403" s="34"/>
      <c r="O403" s="34"/>
      <c r="P403" s="34"/>
      <c r="Q403" s="34"/>
      <c r="R403" s="34"/>
    </row>
    <row r="404" spans="13:18" x14ac:dyDescent="0.25">
      <c r="M404" s="34"/>
      <c r="N404" s="34"/>
      <c r="O404" s="34"/>
      <c r="P404" s="34"/>
      <c r="Q404" s="34"/>
      <c r="R404" s="34"/>
    </row>
    <row r="405" spans="13:18" x14ac:dyDescent="0.25">
      <c r="M405" s="34"/>
      <c r="N405" s="34"/>
      <c r="O405" s="34"/>
      <c r="P405" s="34"/>
      <c r="Q405" s="34"/>
      <c r="R405" s="34"/>
    </row>
    <row r="406" spans="13:18" x14ac:dyDescent="0.25">
      <c r="M406" s="34"/>
      <c r="N406" s="34"/>
      <c r="O406" s="34"/>
      <c r="P406" s="34"/>
      <c r="Q406" s="34"/>
      <c r="R406" s="34"/>
    </row>
    <row r="407" spans="13:18" x14ac:dyDescent="0.25">
      <c r="M407" s="34"/>
      <c r="N407" s="34"/>
      <c r="O407" s="34"/>
      <c r="P407" s="34"/>
      <c r="Q407" s="34"/>
      <c r="R407" s="34"/>
    </row>
    <row r="408" spans="13:18" x14ac:dyDescent="0.25">
      <c r="M408" s="34"/>
      <c r="N408" s="34"/>
      <c r="O408" s="34"/>
      <c r="P408" s="34"/>
      <c r="Q408" s="34"/>
      <c r="R408" s="34"/>
    </row>
    <row r="409" spans="13:18" x14ac:dyDescent="0.25">
      <c r="M409" s="34"/>
      <c r="N409" s="34"/>
      <c r="O409" s="34"/>
      <c r="P409" s="34"/>
      <c r="Q409" s="34"/>
      <c r="R409" s="34"/>
    </row>
    <row r="410" spans="13:18" x14ac:dyDescent="0.25">
      <c r="M410" s="34"/>
      <c r="N410" s="34"/>
      <c r="O410" s="34"/>
      <c r="P410" s="34"/>
      <c r="Q410" s="34"/>
      <c r="R410" s="34"/>
    </row>
    <row r="411" spans="13:18" x14ac:dyDescent="0.25">
      <c r="M411" s="34"/>
      <c r="N411" s="34"/>
      <c r="O411" s="34"/>
      <c r="P411" s="34"/>
      <c r="Q411" s="34"/>
      <c r="R411" s="34"/>
    </row>
    <row r="412" spans="13:18" x14ac:dyDescent="0.25">
      <c r="M412" s="34"/>
      <c r="N412" s="34"/>
      <c r="O412" s="34"/>
      <c r="P412" s="34"/>
      <c r="Q412" s="34"/>
      <c r="R412" s="34"/>
    </row>
    <row r="413" spans="13:18" x14ac:dyDescent="0.25">
      <c r="M413" s="34"/>
      <c r="N413" s="34"/>
      <c r="O413" s="34"/>
      <c r="P413" s="34"/>
      <c r="Q413" s="34"/>
      <c r="R413" s="34"/>
    </row>
    <row r="414" spans="13:18" x14ac:dyDescent="0.25">
      <c r="M414" s="34"/>
      <c r="N414" s="34"/>
      <c r="O414" s="34"/>
      <c r="P414" s="34"/>
      <c r="Q414" s="34"/>
      <c r="R414" s="34"/>
    </row>
    <row r="415" spans="13:18" x14ac:dyDescent="0.25">
      <c r="M415" s="34"/>
      <c r="N415" s="34"/>
      <c r="O415" s="34"/>
      <c r="P415" s="34"/>
      <c r="Q415" s="34"/>
      <c r="R415" s="34"/>
    </row>
    <row r="416" spans="13:18" x14ac:dyDescent="0.25">
      <c r="M416" s="34"/>
      <c r="N416" s="34"/>
      <c r="O416" s="34"/>
      <c r="P416" s="34"/>
      <c r="Q416" s="34"/>
      <c r="R416" s="34"/>
    </row>
    <row r="417" spans="13:18" x14ac:dyDescent="0.25">
      <c r="M417" s="34"/>
      <c r="N417" s="34"/>
      <c r="O417" s="34"/>
      <c r="P417" s="34"/>
      <c r="Q417" s="34"/>
      <c r="R417" s="34"/>
    </row>
    <row r="418" spans="13:18" x14ac:dyDescent="0.25">
      <c r="M418" s="34"/>
      <c r="N418" s="34"/>
      <c r="O418" s="34"/>
      <c r="P418" s="34"/>
      <c r="Q418" s="34"/>
      <c r="R418" s="34"/>
    </row>
    <row r="419" spans="13:18" x14ac:dyDescent="0.25">
      <c r="M419" s="34"/>
      <c r="N419" s="34"/>
      <c r="O419" s="34"/>
      <c r="P419" s="34"/>
      <c r="Q419" s="34"/>
      <c r="R419" s="34"/>
    </row>
    <row r="420" spans="13:18" x14ac:dyDescent="0.25">
      <c r="M420" s="34"/>
      <c r="N420" s="34"/>
      <c r="O420" s="34"/>
      <c r="P420" s="34"/>
      <c r="Q420" s="34"/>
      <c r="R420" s="34"/>
    </row>
    <row r="421" spans="13:18" x14ac:dyDescent="0.25">
      <c r="M421" s="34"/>
      <c r="N421" s="34"/>
      <c r="O421" s="34"/>
      <c r="P421" s="34"/>
      <c r="Q421" s="34"/>
      <c r="R421" s="34"/>
    </row>
    <row r="422" spans="13:18" x14ac:dyDescent="0.25">
      <c r="M422" s="34"/>
      <c r="N422" s="34"/>
      <c r="O422" s="34"/>
      <c r="P422" s="34"/>
      <c r="Q422" s="34"/>
      <c r="R422" s="34"/>
    </row>
    <row r="423" spans="13:18" x14ac:dyDescent="0.25">
      <c r="M423" s="34"/>
      <c r="N423" s="34"/>
      <c r="O423" s="34"/>
      <c r="P423" s="34"/>
      <c r="Q423" s="34"/>
      <c r="R423" s="34"/>
    </row>
    <row r="424" spans="13:18" x14ac:dyDescent="0.25">
      <c r="M424" s="34"/>
      <c r="N424" s="34"/>
      <c r="O424" s="34"/>
      <c r="P424" s="34"/>
      <c r="Q424" s="34"/>
      <c r="R424" s="34"/>
    </row>
    <row r="425" spans="13:18" x14ac:dyDescent="0.25">
      <c r="M425" s="34"/>
      <c r="N425" s="34"/>
      <c r="O425" s="34"/>
      <c r="P425" s="34"/>
      <c r="Q425" s="34"/>
      <c r="R425" s="34"/>
    </row>
    <row r="426" spans="13:18" x14ac:dyDescent="0.25">
      <c r="M426" s="34"/>
      <c r="N426" s="34"/>
      <c r="O426" s="34"/>
      <c r="P426" s="34"/>
      <c r="Q426" s="34"/>
      <c r="R426" s="34"/>
    </row>
    <row r="427" spans="13:18" x14ac:dyDescent="0.25">
      <c r="M427" s="34"/>
      <c r="N427" s="34"/>
      <c r="O427" s="34"/>
      <c r="P427" s="34"/>
      <c r="Q427" s="34"/>
      <c r="R427" s="34"/>
    </row>
    <row r="428" spans="13:18" x14ac:dyDescent="0.25">
      <c r="M428" s="34"/>
      <c r="N428" s="34"/>
      <c r="O428" s="34"/>
      <c r="P428" s="34"/>
      <c r="Q428" s="34"/>
      <c r="R428" s="34"/>
    </row>
    <row r="429" spans="13:18" x14ac:dyDescent="0.25">
      <c r="M429" s="34"/>
      <c r="N429" s="34"/>
      <c r="O429" s="34"/>
      <c r="P429" s="34"/>
      <c r="Q429" s="34"/>
      <c r="R429" s="34"/>
    </row>
    <row r="430" spans="13:18" x14ac:dyDescent="0.25">
      <c r="M430" s="34"/>
      <c r="N430" s="34"/>
      <c r="O430" s="34"/>
      <c r="P430" s="34"/>
      <c r="Q430" s="34"/>
      <c r="R430" s="34"/>
    </row>
    <row r="431" spans="13:18" x14ac:dyDescent="0.25">
      <c r="M431" s="34"/>
      <c r="N431" s="34"/>
      <c r="O431" s="34"/>
      <c r="P431" s="34"/>
      <c r="Q431" s="34"/>
      <c r="R431" s="34"/>
    </row>
    <row r="432" spans="13:18" x14ac:dyDescent="0.25">
      <c r="M432" s="34"/>
      <c r="N432" s="34"/>
      <c r="O432" s="34"/>
      <c r="P432" s="34"/>
      <c r="Q432" s="34"/>
      <c r="R432" s="34"/>
    </row>
    <row r="433" spans="13:18" x14ac:dyDescent="0.25">
      <c r="M433" s="34"/>
      <c r="N433" s="34"/>
      <c r="O433" s="34"/>
      <c r="P433" s="34"/>
      <c r="Q433" s="34"/>
      <c r="R433" s="34"/>
    </row>
    <row r="434" spans="13:18" x14ac:dyDescent="0.25">
      <c r="M434" s="34"/>
      <c r="N434" s="34"/>
      <c r="O434" s="34"/>
      <c r="P434" s="34"/>
      <c r="Q434" s="34"/>
      <c r="R434" s="34"/>
    </row>
    <row r="435" spans="13:18" x14ac:dyDescent="0.25">
      <c r="M435" s="34"/>
      <c r="N435" s="34"/>
      <c r="O435" s="34"/>
      <c r="P435" s="34"/>
      <c r="Q435" s="34"/>
      <c r="R435" s="34"/>
    </row>
    <row r="436" spans="13:18" x14ac:dyDescent="0.25">
      <c r="M436" s="34"/>
      <c r="N436" s="34"/>
      <c r="O436" s="34"/>
      <c r="P436" s="34"/>
      <c r="Q436" s="34"/>
      <c r="R436" s="34"/>
    </row>
    <row r="437" spans="13:18" x14ac:dyDescent="0.25">
      <c r="M437" s="34"/>
      <c r="N437" s="34"/>
      <c r="O437" s="34"/>
      <c r="P437" s="34"/>
      <c r="Q437" s="34"/>
      <c r="R437" s="34"/>
    </row>
    <row r="438" spans="13:18" x14ac:dyDescent="0.25">
      <c r="M438" s="34"/>
      <c r="N438" s="34"/>
      <c r="O438" s="34"/>
      <c r="P438" s="34"/>
      <c r="Q438" s="34"/>
      <c r="R438" s="34"/>
    </row>
    <row r="439" spans="13:18" x14ac:dyDescent="0.25">
      <c r="M439" s="34"/>
      <c r="N439" s="34"/>
      <c r="O439" s="34"/>
      <c r="P439" s="34"/>
      <c r="Q439" s="34"/>
      <c r="R439" s="34"/>
    </row>
    <row r="440" spans="13:18" x14ac:dyDescent="0.25">
      <c r="M440" s="34"/>
      <c r="N440" s="34"/>
      <c r="O440" s="34"/>
      <c r="P440" s="34"/>
      <c r="Q440" s="34"/>
      <c r="R440" s="34"/>
    </row>
    <row r="441" spans="13:18" x14ac:dyDescent="0.25">
      <c r="M441" s="34"/>
      <c r="N441" s="34"/>
      <c r="O441" s="34"/>
      <c r="P441" s="34"/>
      <c r="Q441" s="34"/>
      <c r="R441" s="34"/>
    </row>
    <row r="442" spans="13:18" x14ac:dyDescent="0.25">
      <c r="M442" s="34"/>
      <c r="N442" s="34"/>
      <c r="O442" s="34"/>
      <c r="P442" s="34"/>
      <c r="Q442" s="34"/>
      <c r="R442" s="34"/>
    </row>
    <row r="443" spans="13:18" x14ac:dyDescent="0.25">
      <c r="M443" s="34"/>
      <c r="N443" s="34"/>
      <c r="O443" s="34"/>
      <c r="P443" s="34"/>
      <c r="Q443" s="34"/>
      <c r="R443" s="34"/>
    </row>
    <row r="444" spans="13:18" x14ac:dyDescent="0.25">
      <c r="M444" s="34"/>
      <c r="N444" s="34"/>
      <c r="O444" s="34"/>
      <c r="P444" s="34"/>
      <c r="Q444" s="34"/>
      <c r="R444" s="34"/>
    </row>
    <row r="445" spans="13:18" x14ac:dyDescent="0.25">
      <c r="M445" s="34"/>
      <c r="N445" s="34"/>
      <c r="O445" s="34"/>
      <c r="P445" s="34"/>
      <c r="Q445" s="34"/>
      <c r="R445" s="34"/>
    </row>
    <row r="446" spans="13:18" x14ac:dyDescent="0.25">
      <c r="M446" s="34"/>
      <c r="N446" s="34"/>
      <c r="O446" s="34"/>
      <c r="P446" s="34"/>
      <c r="Q446" s="34"/>
      <c r="R446" s="34"/>
    </row>
    <row r="447" spans="13:18" x14ac:dyDescent="0.25">
      <c r="M447" s="34"/>
      <c r="N447" s="34"/>
      <c r="O447" s="34"/>
      <c r="P447" s="34"/>
      <c r="Q447" s="34"/>
      <c r="R447" s="34"/>
    </row>
    <row r="448" spans="13:18" x14ac:dyDescent="0.25">
      <c r="M448" s="34"/>
      <c r="N448" s="34"/>
      <c r="O448" s="34"/>
      <c r="P448" s="34"/>
      <c r="Q448" s="34"/>
      <c r="R448" s="34"/>
    </row>
    <row r="449" spans="13:18" x14ac:dyDescent="0.25">
      <c r="M449" s="34"/>
      <c r="N449" s="34"/>
      <c r="O449" s="34"/>
      <c r="P449" s="34"/>
      <c r="Q449" s="34"/>
      <c r="R449" s="34"/>
    </row>
    <row r="450" spans="13:18" x14ac:dyDescent="0.25">
      <c r="M450" s="34"/>
      <c r="N450" s="34"/>
      <c r="O450" s="34"/>
      <c r="P450" s="34"/>
      <c r="Q450" s="34"/>
      <c r="R450" s="34"/>
    </row>
    <row r="451" spans="13:18" x14ac:dyDescent="0.25">
      <c r="M451" s="34"/>
      <c r="N451" s="34"/>
      <c r="O451" s="34"/>
      <c r="P451" s="34"/>
      <c r="Q451" s="34"/>
      <c r="R451" s="34"/>
    </row>
    <row r="452" spans="13:18" x14ac:dyDescent="0.25">
      <c r="M452" s="34"/>
      <c r="N452" s="34"/>
      <c r="O452" s="34"/>
      <c r="P452" s="34"/>
      <c r="Q452" s="34"/>
      <c r="R452" s="34"/>
    </row>
    <row r="453" spans="13:18" x14ac:dyDescent="0.25">
      <c r="M453" s="34"/>
      <c r="N453" s="34"/>
      <c r="O453" s="34"/>
      <c r="P453" s="34"/>
      <c r="Q453" s="34"/>
      <c r="R453" s="34"/>
    </row>
    <row r="454" spans="13:18" x14ac:dyDescent="0.25">
      <c r="M454" s="34"/>
      <c r="N454" s="34"/>
      <c r="O454" s="34"/>
      <c r="P454" s="34"/>
      <c r="Q454" s="34"/>
      <c r="R454" s="34"/>
    </row>
    <row r="455" spans="13:18" x14ac:dyDescent="0.25">
      <c r="M455" s="34"/>
      <c r="N455" s="34"/>
      <c r="O455" s="34"/>
      <c r="P455" s="34"/>
      <c r="Q455" s="34"/>
      <c r="R455" s="34"/>
    </row>
    <row r="456" spans="13:18" x14ac:dyDescent="0.25">
      <c r="M456" s="34"/>
      <c r="N456" s="34"/>
      <c r="O456" s="34"/>
      <c r="P456" s="34"/>
      <c r="Q456" s="34"/>
      <c r="R456" s="34"/>
    </row>
    <row r="457" spans="13:18" x14ac:dyDescent="0.25">
      <c r="M457" s="34"/>
      <c r="N457" s="34"/>
      <c r="O457" s="34"/>
      <c r="P457" s="34"/>
      <c r="Q457" s="34"/>
      <c r="R457" s="34"/>
    </row>
    <row r="458" spans="13:18" x14ac:dyDescent="0.25">
      <c r="M458" s="34"/>
      <c r="N458" s="34"/>
      <c r="O458" s="34"/>
      <c r="P458" s="34"/>
      <c r="Q458" s="34"/>
      <c r="R458" s="34"/>
    </row>
    <row r="459" spans="13:18" x14ac:dyDescent="0.25">
      <c r="M459" s="34"/>
      <c r="N459" s="34"/>
      <c r="O459" s="34"/>
      <c r="P459" s="34"/>
      <c r="Q459" s="34"/>
      <c r="R459" s="34"/>
    </row>
    <row r="460" spans="13:18" x14ac:dyDescent="0.25">
      <c r="M460" s="34"/>
      <c r="N460" s="34"/>
      <c r="O460" s="34"/>
      <c r="P460" s="34"/>
      <c r="Q460" s="34"/>
      <c r="R460" s="34"/>
    </row>
    <row r="461" spans="13:18" x14ac:dyDescent="0.25">
      <c r="M461" s="34"/>
      <c r="N461" s="34"/>
      <c r="O461" s="34"/>
      <c r="P461" s="34"/>
      <c r="Q461" s="34"/>
      <c r="R461" s="34"/>
    </row>
    <row r="462" spans="13:18" x14ac:dyDescent="0.25">
      <c r="M462" s="34"/>
      <c r="N462" s="34"/>
      <c r="O462" s="34"/>
      <c r="P462" s="34"/>
      <c r="Q462" s="34"/>
      <c r="R462" s="34"/>
    </row>
    <row r="463" spans="13:18" x14ac:dyDescent="0.25">
      <c r="M463" s="34"/>
      <c r="N463" s="34"/>
      <c r="O463" s="34"/>
      <c r="P463" s="34"/>
      <c r="Q463" s="34"/>
      <c r="R463" s="34"/>
    </row>
    <row r="464" spans="13:18" x14ac:dyDescent="0.25">
      <c r="M464" s="34"/>
      <c r="N464" s="34"/>
      <c r="O464" s="34"/>
      <c r="P464" s="34"/>
      <c r="Q464" s="34"/>
      <c r="R464" s="34"/>
    </row>
    <row r="465" spans="13:18" x14ac:dyDescent="0.25">
      <c r="M465" s="34"/>
      <c r="N465" s="34"/>
      <c r="O465" s="34"/>
      <c r="P465" s="34"/>
      <c r="Q465" s="34"/>
      <c r="R465" s="34"/>
    </row>
    <row r="466" spans="13:18" x14ac:dyDescent="0.25">
      <c r="M466" s="34"/>
      <c r="N466" s="34"/>
      <c r="O466" s="34"/>
      <c r="P466" s="34"/>
      <c r="Q466" s="34"/>
      <c r="R466" s="34"/>
    </row>
    <row r="467" spans="13:18" x14ac:dyDescent="0.25">
      <c r="M467" s="34"/>
      <c r="N467" s="34"/>
      <c r="O467" s="34"/>
      <c r="P467" s="34"/>
      <c r="Q467" s="34"/>
      <c r="R467" s="34"/>
    </row>
    <row r="468" spans="13:18" x14ac:dyDescent="0.25">
      <c r="M468" s="34"/>
      <c r="N468" s="34"/>
      <c r="O468" s="34"/>
      <c r="P468" s="34"/>
      <c r="Q468" s="34"/>
      <c r="R468" s="34"/>
    </row>
    <row r="469" spans="13:18" x14ac:dyDescent="0.25">
      <c r="M469" s="34"/>
      <c r="N469" s="34"/>
      <c r="O469" s="34"/>
      <c r="P469" s="34"/>
      <c r="Q469" s="34"/>
      <c r="R469" s="34"/>
    </row>
    <row r="470" spans="13:18" x14ac:dyDescent="0.25">
      <c r="M470" s="34"/>
      <c r="N470" s="34"/>
      <c r="O470" s="34"/>
      <c r="P470" s="34"/>
      <c r="Q470" s="34"/>
      <c r="R470" s="34"/>
    </row>
    <row r="471" spans="13:18" x14ac:dyDescent="0.25">
      <c r="M471" s="34"/>
      <c r="N471" s="34"/>
      <c r="O471" s="34"/>
      <c r="P471" s="34"/>
      <c r="Q471" s="34"/>
      <c r="R471" s="34"/>
    </row>
    <row r="472" spans="13:18" x14ac:dyDescent="0.25">
      <c r="M472" s="34"/>
      <c r="N472" s="34"/>
      <c r="O472" s="34"/>
      <c r="P472" s="34"/>
      <c r="Q472" s="34"/>
      <c r="R472" s="34"/>
    </row>
    <row r="473" spans="13:18" x14ac:dyDescent="0.25">
      <c r="M473" s="34"/>
      <c r="N473" s="34"/>
      <c r="O473" s="34"/>
      <c r="P473" s="34"/>
      <c r="Q473" s="34"/>
      <c r="R473" s="34"/>
    </row>
    <row r="474" spans="13:18" x14ac:dyDescent="0.25">
      <c r="M474" s="34"/>
      <c r="N474" s="34"/>
      <c r="O474" s="34"/>
      <c r="P474" s="34"/>
      <c r="Q474" s="34"/>
      <c r="R474" s="34"/>
    </row>
    <row r="475" spans="13:18" x14ac:dyDescent="0.25">
      <c r="M475" s="34"/>
      <c r="N475" s="34"/>
      <c r="O475" s="34"/>
      <c r="P475" s="34"/>
      <c r="Q475" s="34"/>
      <c r="R475" s="34"/>
    </row>
    <row r="476" spans="13:18" x14ac:dyDescent="0.25">
      <c r="M476" s="34"/>
      <c r="N476" s="34"/>
      <c r="O476" s="34"/>
      <c r="P476" s="34"/>
      <c r="Q476" s="34"/>
      <c r="R476" s="34"/>
    </row>
    <row r="477" spans="13:18" x14ac:dyDescent="0.25">
      <c r="M477" s="34"/>
      <c r="N477" s="34"/>
      <c r="O477" s="34"/>
      <c r="P477" s="34"/>
      <c r="Q477" s="34"/>
      <c r="R477" s="34"/>
    </row>
    <row r="478" spans="13:18" x14ac:dyDescent="0.25">
      <c r="M478" s="34"/>
      <c r="N478" s="34"/>
      <c r="O478" s="34"/>
      <c r="P478" s="34"/>
      <c r="Q478" s="34"/>
      <c r="R478" s="34"/>
    </row>
    <row r="479" spans="13:18" x14ac:dyDescent="0.25">
      <c r="M479" s="34"/>
      <c r="N479" s="34"/>
      <c r="O479" s="34"/>
      <c r="P479" s="34"/>
      <c r="Q479" s="34"/>
      <c r="R479" s="34"/>
    </row>
    <row r="480" spans="13:18" x14ac:dyDescent="0.25">
      <c r="M480" s="34"/>
      <c r="N480" s="34"/>
      <c r="O480" s="34"/>
      <c r="P480" s="34"/>
      <c r="Q480" s="34"/>
      <c r="R480" s="34"/>
    </row>
    <row r="481" spans="13:18" x14ac:dyDescent="0.25">
      <c r="M481" s="34"/>
      <c r="N481" s="34"/>
      <c r="O481" s="34"/>
      <c r="P481" s="34"/>
      <c r="Q481" s="34"/>
      <c r="R481" s="34"/>
    </row>
    <row r="482" spans="13:18" x14ac:dyDescent="0.25">
      <c r="M482" s="34"/>
      <c r="N482" s="34"/>
      <c r="O482" s="34"/>
      <c r="P482" s="34"/>
      <c r="Q482" s="34"/>
      <c r="R482" s="34"/>
    </row>
    <row r="483" spans="13:18" x14ac:dyDescent="0.25">
      <c r="M483" s="34"/>
      <c r="N483" s="34"/>
      <c r="O483" s="34"/>
      <c r="P483" s="34"/>
      <c r="Q483" s="34"/>
      <c r="R483" s="34"/>
    </row>
    <row r="484" spans="13:18" x14ac:dyDescent="0.25">
      <c r="M484" s="34"/>
      <c r="N484" s="34"/>
      <c r="O484" s="34"/>
      <c r="P484" s="34"/>
      <c r="Q484" s="34"/>
      <c r="R484" s="34"/>
    </row>
    <row r="485" spans="13:18" x14ac:dyDescent="0.25">
      <c r="M485" s="34"/>
      <c r="N485" s="34"/>
      <c r="O485" s="34"/>
      <c r="P485" s="34"/>
      <c r="Q485" s="34"/>
      <c r="R485" s="34"/>
    </row>
    <row r="486" spans="13:18" x14ac:dyDescent="0.25">
      <c r="M486" s="34"/>
      <c r="N486" s="34"/>
      <c r="O486" s="34"/>
      <c r="P486" s="34"/>
      <c r="Q486" s="34"/>
      <c r="R486" s="34"/>
    </row>
    <row r="487" spans="13:18" x14ac:dyDescent="0.25">
      <c r="M487" s="34"/>
      <c r="N487" s="34"/>
      <c r="O487" s="34"/>
      <c r="P487" s="34"/>
      <c r="Q487" s="34"/>
      <c r="R487" s="34"/>
    </row>
    <row r="488" spans="13:18" x14ac:dyDescent="0.25">
      <c r="M488" s="34"/>
      <c r="N488" s="34"/>
      <c r="O488" s="34"/>
      <c r="P488" s="34"/>
      <c r="Q488" s="34"/>
      <c r="R488" s="34"/>
    </row>
    <row r="489" spans="13:18" x14ac:dyDescent="0.25">
      <c r="M489" s="34"/>
      <c r="N489" s="34"/>
      <c r="O489" s="34"/>
      <c r="P489" s="34"/>
      <c r="Q489" s="34"/>
      <c r="R489" s="34"/>
    </row>
    <row r="490" spans="13:18" x14ac:dyDescent="0.25">
      <c r="M490" s="34"/>
      <c r="N490" s="34"/>
      <c r="O490" s="34"/>
      <c r="P490" s="34"/>
      <c r="Q490" s="34"/>
      <c r="R490" s="34"/>
    </row>
    <row r="491" spans="13:18" x14ac:dyDescent="0.25">
      <c r="M491" s="34"/>
      <c r="N491" s="34"/>
      <c r="O491" s="34"/>
      <c r="P491" s="34"/>
      <c r="Q491" s="34"/>
      <c r="R491" s="34"/>
    </row>
    <row r="492" spans="13:18" x14ac:dyDescent="0.25">
      <c r="M492" s="34"/>
      <c r="N492" s="34"/>
      <c r="O492" s="34"/>
      <c r="P492" s="34"/>
      <c r="Q492" s="34"/>
      <c r="R492" s="34"/>
    </row>
    <row r="493" spans="13:18" x14ac:dyDescent="0.25">
      <c r="M493" s="34"/>
      <c r="N493" s="34"/>
      <c r="O493" s="34"/>
      <c r="P493" s="34"/>
      <c r="Q493" s="34"/>
      <c r="R493" s="34"/>
    </row>
    <row r="494" spans="13:18" x14ac:dyDescent="0.25">
      <c r="M494" s="34"/>
      <c r="N494" s="34"/>
      <c r="O494" s="34"/>
      <c r="P494" s="34"/>
      <c r="Q494" s="34"/>
      <c r="R494" s="34"/>
    </row>
    <row r="495" spans="13:18" x14ac:dyDescent="0.25">
      <c r="M495" s="34"/>
      <c r="N495" s="34"/>
      <c r="O495" s="34"/>
      <c r="P495" s="34"/>
      <c r="Q495" s="34"/>
      <c r="R495" s="34"/>
    </row>
    <row r="496" spans="13:18" x14ac:dyDescent="0.25">
      <c r="M496" s="34"/>
      <c r="N496" s="34"/>
      <c r="O496" s="34"/>
      <c r="P496" s="34"/>
      <c r="Q496" s="34"/>
      <c r="R496" s="34"/>
    </row>
    <row r="497" spans="13:18" x14ac:dyDescent="0.25">
      <c r="M497" s="34"/>
      <c r="N497" s="34"/>
      <c r="O497" s="34"/>
      <c r="P497" s="34"/>
      <c r="Q497" s="34"/>
      <c r="R497" s="34"/>
    </row>
    <row r="498" spans="13:18" x14ac:dyDescent="0.25">
      <c r="M498" s="34"/>
      <c r="N498" s="34"/>
      <c r="O498" s="34"/>
      <c r="P498" s="34"/>
      <c r="Q498" s="34"/>
      <c r="R498" s="34"/>
    </row>
    <row r="499" spans="13:18" x14ac:dyDescent="0.25">
      <c r="M499" s="34"/>
      <c r="N499" s="34"/>
      <c r="O499" s="34"/>
      <c r="P499" s="34"/>
      <c r="Q499" s="34"/>
      <c r="R499" s="34"/>
    </row>
    <row r="500" spans="13:18" x14ac:dyDescent="0.25">
      <c r="M500" s="34"/>
      <c r="N500" s="34"/>
      <c r="O500" s="34"/>
      <c r="P500" s="34"/>
      <c r="Q500" s="34"/>
      <c r="R500" s="34"/>
    </row>
    <row r="501" spans="13:18" x14ac:dyDescent="0.25">
      <c r="M501" s="34"/>
      <c r="N501" s="34"/>
      <c r="O501" s="34"/>
      <c r="P501" s="34"/>
      <c r="Q501" s="34"/>
      <c r="R501" s="34"/>
    </row>
    <row r="502" spans="13:18" x14ac:dyDescent="0.25">
      <c r="M502" s="34"/>
      <c r="N502" s="34"/>
      <c r="O502" s="34"/>
      <c r="P502" s="34"/>
      <c r="Q502" s="34"/>
      <c r="R502" s="34"/>
    </row>
    <row r="503" spans="13:18" x14ac:dyDescent="0.25">
      <c r="M503" s="34"/>
      <c r="N503" s="34"/>
      <c r="O503" s="34"/>
      <c r="P503" s="34"/>
      <c r="Q503" s="34"/>
      <c r="R503" s="34"/>
    </row>
    <row r="504" spans="13:18" x14ac:dyDescent="0.25">
      <c r="M504" s="34"/>
      <c r="N504" s="34"/>
      <c r="O504" s="34"/>
      <c r="P504" s="34"/>
      <c r="Q504" s="34"/>
      <c r="R504" s="34"/>
    </row>
    <row r="505" spans="13:18" x14ac:dyDescent="0.25">
      <c r="M505" s="34"/>
      <c r="N505" s="34"/>
      <c r="O505" s="34"/>
      <c r="P505" s="34"/>
      <c r="Q505" s="34"/>
      <c r="R505" s="34"/>
    </row>
    <row r="506" spans="13:18" x14ac:dyDescent="0.25">
      <c r="M506" s="34"/>
      <c r="N506" s="34"/>
      <c r="O506" s="34"/>
      <c r="P506" s="34"/>
      <c r="Q506" s="34"/>
      <c r="R506" s="34"/>
    </row>
    <row r="507" spans="13:18" x14ac:dyDescent="0.25">
      <c r="M507" s="34"/>
      <c r="N507" s="34"/>
      <c r="O507" s="34"/>
      <c r="P507" s="34"/>
      <c r="Q507" s="34"/>
      <c r="R507" s="34"/>
    </row>
    <row r="508" spans="13:18" x14ac:dyDescent="0.25">
      <c r="M508" s="34"/>
      <c r="N508" s="34"/>
      <c r="O508" s="34"/>
      <c r="P508" s="34"/>
      <c r="Q508" s="34"/>
      <c r="R508" s="34"/>
    </row>
    <row r="509" spans="13:18" x14ac:dyDescent="0.25">
      <c r="M509" s="34"/>
      <c r="N509" s="34"/>
      <c r="O509" s="34"/>
      <c r="P509" s="34"/>
      <c r="Q509" s="34"/>
      <c r="R509" s="34"/>
    </row>
    <row r="510" spans="13:18" x14ac:dyDescent="0.25">
      <c r="M510" s="34"/>
      <c r="N510" s="34"/>
      <c r="O510" s="34"/>
      <c r="P510" s="34"/>
      <c r="Q510" s="34"/>
      <c r="R510" s="34"/>
    </row>
    <row r="511" spans="13:18" x14ac:dyDescent="0.25">
      <c r="M511" s="34"/>
      <c r="N511" s="34"/>
      <c r="O511" s="34"/>
      <c r="P511" s="34"/>
      <c r="Q511" s="34"/>
      <c r="R511" s="34"/>
    </row>
    <row r="512" spans="13:18" x14ac:dyDescent="0.25">
      <c r="M512" s="34"/>
      <c r="N512" s="34"/>
      <c r="O512" s="34"/>
      <c r="P512" s="34"/>
      <c r="Q512" s="34"/>
      <c r="R512" s="34"/>
    </row>
    <row r="513" spans="13:18" x14ac:dyDescent="0.25">
      <c r="M513" s="34"/>
      <c r="N513" s="34"/>
      <c r="O513" s="34"/>
      <c r="P513" s="34"/>
      <c r="Q513" s="34"/>
      <c r="R513" s="34"/>
    </row>
    <row r="514" spans="13:18" x14ac:dyDescent="0.25">
      <c r="M514" s="34"/>
      <c r="N514" s="34"/>
      <c r="O514" s="34"/>
      <c r="P514" s="34"/>
      <c r="Q514" s="34"/>
      <c r="R514" s="34"/>
    </row>
    <row r="515" spans="13:18" x14ac:dyDescent="0.25">
      <c r="M515" s="34"/>
      <c r="N515" s="34"/>
      <c r="O515" s="34"/>
      <c r="P515" s="34"/>
      <c r="Q515" s="34"/>
      <c r="R515" s="34"/>
    </row>
    <row r="516" spans="13:18" x14ac:dyDescent="0.25">
      <c r="M516" s="34"/>
      <c r="N516" s="34"/>
      <c r="O516" s="34"/>
      <c r="P516" s="34"/>
      <c r="Q516" s="34"/>
      <c r="R516" s="34"/>
    </row>
    <row r="517" spans="13:18" x14ac:dyDescent="0.25">
      <c r="M517" s="34"/>
      <c r="N517" s="34"/>
      <c r="O517" s="34"/>
      <c r="P517" s="34"/>
      <c r="Q517" s="34"/>
      <c r="R517" s="34"/>
    </row>
    <row r="518" spans="13:18" x14ac:dyDescent="0.25">
      <c r="M518" s="34"/>
      <c r="N518" s="34"/>
      <c r="O518" s="34"/>
      <c r="P518" s="34"/>
      <c r="Q518" s="34"/>
      <c r="R518" s="34"/>
    </row>
    <row r="519" spans="13:18" x14ac:dyDescent="0.25">
      <c r="M519" s="34"/>
      <c r="N519" s="34"/>
      <c r="O519" s="34"/>
      <c r="P519" s="34"/>
      <c r="Q519" s="34"/>
      <c r="R519" s="34"/>
    </row>
    <row r="520" spans="13:18" x14ac:dyDescent="0.25">
      <c r="M520" s="34"/>
      <c r="N520" s="34"/>
      <c r="O520" s="34"/>
      <c r="P520" s="34"/>
      <c r="Q520" s="34"/>
      <c r="R520" s="34"/>
    </row>
    <row r="521" spans="13:18" x14ac:dyDescent="0.25">
      <c r="M521" s="34"/>
      <c r="N521" s="34"/>
      <c r="O521" s="34"/>
      <c r="P521" s="34"/>
      <c r="Q521" s="34"/>
      <c r="R521" s="34"/>
    </row>
    <row r="522" spans="13:18" x14ac:dyDescent="0.25">
      <c r="M522" s="34"/>
      <c r="N522" s="34"/>
      <c r="O522" s="34"/>
      <c r="P522" s="34"/>
      <c r="Q522" s="34"/>
      <c r="R522" s="34"/>
    </row>
    <row r="523" spans="13:18" x14ac:dyDescent="0.25">
      <c r="M523" s="34"/>
      <c r="N523" s="34"/>
      <c r="O523" s="34"/>
      <c r="P523" s="34"/>
      <c r="Q523" s="34"/>
      <c r="R523" s="34"/>
    </row>
    <row r="524" spans="13:18" x14ac:dyDescent="0.25">
      <c r="M524" s="34"/>
      <c r="N524" s="34"/>
      <c r="O524" s="34"/>
      <c r="P524" s="34"/>
      <c r="Q524" s="34"/>
      <c r="R524" s="34"/>
    </row>
    <row r="525" spans="13:18" x14ac:dyDescent="0.25">
      <c r="M525" s="34"/>
      <c r="N525" s="34"/>
      <c r="O525" s="34"/>
      <c r="P525" s="34"/>
      <c r="Q525" s="34"/>
      <c r="R525" s="34"/>
    </row>
    <row r="526" spans="13:18" x14ac:dyDescent="0.25">
      <c r="M526" s="34"/>
      <c r="N526" s="34"/>
      <c r="O526" s="34"/>
      <c r="P526" s="34"/>
      <c r="Q526" s="34"/>
      <c r="R526" s="34"/>
    </row>
    <row r="527" spans="13:18" x14ac:dyDescent="0.25">
      <c r="M527" s="34"/>
      <c r="N527" s="34"/>
      <c r="O527" s="34"/>
      <c r="P527" s="34"/>
      <c r="Q527" s="34"/>
      <c r="R527" s="34"/>
    </row>
    <row r="528" spans="13:18" x14ac:dyDescent="0.25">
      <c r="M528" s="34"/>
      <c r="N528" s="34"/>
      <c r="O528" s="34"/>
      <c r="P528" s="34"/>
      <c r="Q528" s="34"/>
      <c r="R528" s="34"/>
    </row>
    <row r="529" spans="13:18" x14ac:dyDescent="0.25">
      <c r="M529" s="34"/>
      <c r="N529" s="34"/>
      <c r="O529" s="34"/>
      <c r="P529" s="34"/>
      <c r="Q529" s="34"/>
      <c r="R529" s="34"/>
    </row>
    <row r="530" spans="13:18" x14ac:dyDescent="0.25">
      <c r="M530" s="34"/>
      <c r="N530" s="34"/>
      <c r="O530" s="34"/>
      <c r="P530" s="34"/>
      <c r="Q530" s="34"/>
      <c r="R530" s="34"/>
    </row>
    <row r="531" spans="13:18" x14ac:dyDescent="0.25">
      <c r="M531" s="34"/>
      <c r="N531" s="34"/>
      <c r="O531" s="34"/>
      <c r="P531" s="34"/>
      <c r="Q531" s="34"/>
      <c r="R531" s="34"/>
    </row>
    <row r="532" spans="13:18" x14ac:dyDescent="0.25">
      <c r="M532" s="34"/>
      <c r="N532" s="34"/>
      <c r="O532" s="34"/>
      <c r="P532" s="34"/>
      <c r="Q532" s="34"/>
      <c r="R532" s="34"/>
    </row>
    <row r="533" spans="13:18" x14ac:dyDescent="0.25">
      <c r="M533" s="34"/>
      <c r="N533" s="34"/>
      <c r="O533" s="34"/>
      <c r="P533" s="34"/>
      <c r="Q533" s="34"/>
      <c r="R533" s="34"/>
    </row>
    <row r="534" spans="13:18" x14ac:dyDescent="0.25">
      <c r="M534" s="34"/>
      <c r="N534" s="34"/>
      <c r="O534" s="34"/>
      <c r="P534" s="34"/>
      <c r="Q534" s="34"/>
      <c r="R534" s="34"/>
    </row>
    <row r="535" spans="13:18" x14ac:dyDescent="0.25">
      <c r="M535" s="34"/>
      <c r="N535" s="34"/>
      <c r="O535" s="34"/>
      <c r="P535" s="34"/>
      <c r="Q535" s="34"/>
      <c r="R535" s="34"/>
    </row>
    <row r="536" spans="13:18" x14ac:dyDescent="0.25">
      <c r="M536" s="34"/>
      <c r="N536" s="34"/>
      <c r="O536" s="34"/>
      <c r="P536" s="34"/>
      <c r="Q536" s="34"/>
      <c r="R536" s="34"/>
    </row>
    <row r="537" spans="13:18" x14ac:dyDescent="0.25">
      <c r="M537" s="34"/>
      <c r="N537" s="34"/>
      <c r="O537" s="34"/>
      <c r="P537" s="34"/>
      <c r="Q537" s="34"/>
      <c r="R537" s="34"/>
    </row>
    <row r="538" spans="13:18" x14ac:dyDescent="0.25">
      <c r="M538" s="34"/>
      <c r="N538" s="34"/>
      <c r="O538" s="34"/>
      <c r="P538" s="34"/>
      <c r="Q538" s="34"/>
      <c r="R538" s="34"/>
    </row>
    <row r="539" spans="13:18" x14ac:dyDescent="0.25">
      <c r="M539" s="34"/>
      <c r="N539" s="34"/>
      <c r="O539" s="34"/>
      <c r="P539" s="34"/>
      <c r="Q539" s="34"/>
      <c r="R539" s="34"/>
    </row>
    <row r="540" spans="13:18" x14ac:dyDescent="0.25">
      <c r="M540" s="34"/>
      <c r="N540" s="34"/>
      <c r="O540" s="34"/>
      <c r="P540" s="34"/>
      <c r="Q540" s="34"/>
      <c r="R540" s="34"/>
    </row>
    <row r="541" spans="13:18" x14ac:dyDescent="0.25">
      <c r="M541" s="34"/>
      <c r="N541" s="34"/>
      <c r="O541" s="34"/>
      <c r="P541" s="34"/>
      <c r="Q541" s="34"/>
      <c r="R541" s="34"/>
    </row>
    <row r="542" spans="13:18" x14ac:dyDescent="0.25">
      <c r="M542" s="34"/>
      <c r="N542" s="34"/>
      <c r="O542" s="34"/>
      <c r="P542" s="34"/>
      <c r="Q542" s="34"/>
      <c r="R542" s="34"/>
    </row>
    <row r="543" spans="13:18" x14ac:dyDescent="0.25">
      <c r="M543" s="34"/>
      <c r="N543" s="34"/>
      <c r="O543" s="34"/>
      <c r="P543" s="34"/>
      <c r="Q543" s="34"/>
      <c r="R543" s="34"/>
    </row>
    <row r="544" spans="13:18" x14ac:dyDescent="0.25">
      <c r="M544" s="34"/>
      <c r="N544" s="34"/>
      <c r="O544" s="34"/>
      <c r="P544" s="34"/>
      <c r="Q544" s="34"/>
      <c r="R544" s="34"/>
    </row>
    <row r="545" spans="13:18" x14ac:dyDescent="0.25">
      <c r="M545" s="34"/>
      <c r="N545" s="34"/>
      <c r="O545" s="34"/>
      <c r="P545" s="34"/>
      <c r="Q545" s="34"/>
      <c r="R545" s="34"/>
    </row>
    <row r="546" spans="13:18" x14ac:dyDescent="0.25">
      <c r="M546" s="34"/>
      <c r="N546" s="34"/>
      <c r="O546" s="34"/>
      <c r="P546" s="34"/>
      <c r="Q546" s="34"/>
      <c r="R546" s="34"/>
    </row>
    <row r="547" spans="13:18" x14ac:dyDescent="0.25">
      <c r="M547" s="34"/>
      <c r="N547" s="34"/>
      <c r="O547" s="34"/>
      <c r="P547" s="34"/>
      <c r="Q547" s="34"/>
      <c r="R547" s="34"/>
    </row>
    <row r="548" spans="13:18" x14ac:dyDescent="0.25">
      <c r="M548" s="34"/>
      <c r="N548" s="34"/>
      <c r="O548" s="34"/>
      <c r="P548" s="34"/>
      <c r="Q548" s="34"/>
      <c r="R548" s="34"/>
    </row>
    <row r="549" spans="13:18" x14ac:dyDescent="0.25">
      <c r="M549" s="34"/>
      <c r="N549" s="34"/>
      <c r="O549" s="34"/>
      <c r="P549" s="34"/>
      <c r="Q549" s="34"/>
      <c r="R549" s="34"/>
    </row>
    <row r="550" spans="13:18" x14ac:dyDescent="0.25">
      <c r="M550" s="34"/>
      <c r="N550" s="34"/>
      <c r="O550" s="34"/>
      <c r="P550" s="34"/>
      <c r="Q550" s="34"/>
      <c r="R550" s="34"/>
    </row>
    <row r="551" spans="13:18" x14ac:dyDescent="0.25">
      <c r="M551" s="34"/>
      <c r="N551" s="34"/>
      <c r="O551" s="34"/>
      <c r="P551" s="34"/>
      <c r="Q551" s="34"/>
      <c r="R551" s="34"/>
    </row>
    <row r="552" spans="13:18" x14ac:dyDescent="0.25">
      <c r="M552" s="34"/>
      <c r="N552" s="34"/>
      <c r="O552" s="34"/>
      <c r="P552" s="34"/>
      <c r="Q552" s="34"/>
      <c r="R552" s="34"/>
    </row>
    <row r="553" spans="13:18" x14ac:dyDescent="0.25">
      <c r="M553" s="34"/>
      <c r="N553" s="34"/>
      <c r="O553" s="34"/>
      <c r="P553" s="34"/>
      <c r="Q553" s="34"/>
      <c r="R553" s="34"/>
    </row>
    <row r="554" spans="13:18" x14ac:dyDescent="0.25">
      <c r="M554" s="34"/>
      <c r="N554" s="34"/>
      <c r="O554" s="34"/>
      <c r="P554" s="34"/>
      <c r="Q554" s="34"/>
      <c r="R554" s="34"/>
    </row>
    <row r="555" spans="13:18" x14ac:dyDescent="0.25">
      <c r="M555" s="34"/>
      <c r="N555" s="34"/>
      <c r="O555" s="34"/>
      <c r="P555" s="34"/>
      <c r="Q555" s="34"/>
      <c r="R555" s="34"/>
    </row>
    <row r="556" spans="13:18" x14ac:dyDescent="0.25">
      <c r="M556" s="34"/>
      <c r="N556" s="34"/>
      <c r="O556" s="34"/>
      <c r="P556" s="34"/>
      <c r="Q556" s="34"/>
      <c r="R556" s="34"/>
    </row>
    <row r="557" spans="13:18" x14ac:dyDescent="0.25">
      <c r="M557" s="34"/>
      <c r="N557" s="34"/>
      <c r="O557" s="34"/>
      <c r="P557" s="34"/>
      <c r="Q557" s="34"/>
      <c r="R557" s="34"/>
    </row>
    <row r="558" spans="13:18" x14ac:dyDescent="0.25">
      <c r="M558" s="34"/>
      <c r="N558" s="34"/>
      <c r="O558" s="34"/>
      <c r="P558" s="34"/>
      <c r="Q558" s="34"/>
      <c r="R558" s="34"/>
    </row>
    <row r="559" spans="13:18" x14ac:dyDescent="0.25">
      <c r="M559" s="34"/>
      <c r="N559" s="34"/>
      <c r="O559" s="34"/>
      <c r="P559" s="34"/>
      <c r="Q559" s="34"/>
      <c r="R559" s="34"/>
    </row>
    <row r="560" spans="13:18" x14ac:dyDescent="0.25">
      <c r="M560" s="34"/>
      <c r="N560" s="34"/>
      <c r="O560" s="34"/>
      <c r="P560" s="34"/>
      <c r="Q560" s="34"/>
      <c r="R560" s="34"/>
    </row>
    <row r="561" spans="13:18" x14ac:dyDescent="0.25">
      <c r="M561" s="34"/>
      <c r="N561" s="34"/>
      <c r="O561" s="34"/>
      <c r="P561" s="34"/>
      <c r="Q561" s="34"/>
      <c r="R561" s="34"/>
    </row>
    <row r="562" spans="13:18" x14ac:dyDescent="0.25">
      <c r="M562" s="34"/>
      <c r="N562" s="34"/>
      <c r="O562" s="34"/>
      <c r="P562" s="34"/>
      <c r="Q562" s="34"/>
      <c r="R562" s="34"/>
    </row>
    <row r="563" spans="13:18" x14ac:dyDescent="0.25">
      <c r="M563" s="34"/>
      <c r="N563" s="34"/>
      <c r="O563" s="34"/>
      <c r="P563" s="34"/>
      <c r="Q563" s="34"/>
      <c r="R563" s="34"/>
    </row>
    <row r="564" spans="13:18" x14ac:dyDescent="0.25">
      <c r="M564" s="34"/>
      <c r="N564" s="34"/>
      <c r="O564" s="34"/>
      <c r="P564" s="34"/>
      <c r="Q564" s="34"/>
      <c r="R564" s="34"/>
    </row>
    <row r="565" spans="13:18" x14ac:dyDescent="0.25">
      <c r="M565" s="34"/>
      <c r="N565" s="34"/>
      <c r="O565" s="34"/>
      <c r="P565" s="34"/>
      <c r="Q565" s="34"/>
      <c r="R565" s="34"/>
    </row>
    <row r="566" spans="13:18" x14ac:dyDescent="0.25">
      <c r="M566" s="34"/>
      <c r="N566" s="34"/>
      <c r="O566" s="34"/>
      <c r="P566" s="34"/>
      <c r="Q566" s="34"/>
      <c r="R566" s="34"/>
    </row>
    <row r="567" spans="13:18" x14ac:dyDescent="0.25">
      <c r="M567" s="34"/>
      <c r="N567" s="34"/>
      <c r="O567" s="34"/>
      <c r="P567" s="34"/>
      <c r="Q567" s="34"/>
      <c r="R567" s="34"/>
    </row>
    <row r="568" spans="13:18" x14ac:dyDescent="0.25">
      <c r="M568" s="34"/>
      <c r="N568" s="34"/>
      <c r="O568" s="34"/>
      <c r="P568" s="34"/>
      <c r="Q568" s="34"/>
      <c r="R568" s="34"/>
    </row>
    <row r="569" spans="13:18" x14ac:dyDescent="0.25">
      <c r="M569" s="34"/>
      <c r="N569" s="34"/>
      <c r="O569" s="34"/>
      <c r="P569" s="34"/>
      <c r="Q569" s="34"/>
      <c r="R569" s="34"/>
    </row>
    <row r="570" spans="13:18" x14ac:dyDescent="0.25">
      <c r="M570" s="34"/>
      <c r="N570" s="34"/>
      <c r="O570" s="34"/>
      <c r="P570" s="34"/>
      <c r="Q570" s="34"/>
      <c r="R570" s="34"/>
    </row>
    <row r="571" spans="13:18" x14ac:dyDescent="0.25">
      <c r="M571" s="34"/>
      <c r="N571" s="34"/>
      <c r="O571" s="34"/>
      <c r="P571" s="34"/>
      <c r="Q571" s="34"/>
      <c r="R571" s="34"/>
    </row>
    <row r="572" spans="13:18" x14ac:dyDescent="0.25">
      <c r="M572" s="34"/>
      <c r="N572" s="34"/>
      <c r="O572" s="34"/>
      <c r="P572" s="34"/>
      <c r="Q572" s="34"/>
      <c r="R572" s="34"/>
    </row>
    <row r="573" spans="13:18" x14ac:dyDescent="0.25">
      <c r="M573" s="34"/>
      <c r="N573" s="34"/>
      <c r="O573" s="34"/>
      <c r="P573" s="34"/>
      <c r="Q573" s="34"/>
      <c r="R573" s="34"/>
    </row>
    <row r="574" spans="13:18" x14ac:dyDescent="0.25">
      <c r="M574" s="34"/>
      <c r="N574" s="34"/>
      <c r="O574" s="34"/>
      <c r="P574" s="34"/>
      <c r="Q574" s="34"/>
      <c r="R574" s="34"/>
    </row>
    <row r="575" spans="13:18" x14ac:dyDescent="0.25">
      <c r="M575" s="34"/>
      <c r="N575" s="34"/>
      <c r="O575" s="34"/>
      <c r="P575" s="34"/>
      <c r="Q575" s="34"/>
      <c r="R575" s="34"/>
    </row>
    <row r="576" spans="13:18" x14ac:dyDescent="0.25">
      <c r="M576" s="34"/>
      <c r="N576" s="34"/>
      <c r="O576" s="34"/>
      <c r="P576" s="34"/>
      <c r="Q576" s="34"/>
      <c r="R576" s="34"/>
    </row>
    <row r="577" spans="13:18" x14ac:dyDescent="0.25">
      <c r="M577" s="34"/>
      <c r="N577" s="34"/>
      <c r="O577" s="34"/>
      <c r="P577" s="34"/>
      <c r="Q577" s="34"/>
      <c r="R577" s="34"/>
    </row>
    <row r="578" spans="13:18" x14ac:dyDescent="0.25">
      <c r="M578" s="34"/>
      <c r="N578" s="34"/>
      <c r="O578" s="34"/>
      <c r="P578" s="34"/>
      <c r="Q578" s="34"/>
      <c r="R578" s="34"/>
    </row>
    <row r="579" spans="13:18" x14ac:dyDescent="0.25">
      <c r="M579" s="34"/>
      <c r="N579" s="34"/>
      <c r="O579" s="34"/>
      <c r="P579" s="34"/>
      <c r="Q579" s="34"/>
      <c r="R579" s="34"/>
    </row>
    <row r="580" spans="13:18" x14ac:dyDescent="0.25">
      <c r="M580" s="34"/>
      <c r="N580" s="34"/>
      <c r="O580" s="34"/>
      <c r="P580" s="34"/>
      <c r="Q580" s="34"/>
      <c r="R580" s="34"/>
    </row>
    <row r="581" spans="13:18" x14ac:dyDescent="0.25">
      <c r="M581" s="34"/>
      <c r="N581" s="34"/>
      <c r="O581" s="34"/>
      <c r="P581" s="34"/>
      <c r="Q581" s="34"/>
      <c r="R581" s="34"/>
    </row>
    <row r="582" spans="13:18" x14ac:dyDescent="0.25">
      <c r="M582" s="34"/>
      <c r="N582" s="34"/>
      <c r="O582" s="34"/>
      <c r="P582" s="34"/>
      <c r="Q582" s="34"/>
      <c r="R582" s="34"/>
    </row>
    <row r="583" spans="13:18" x14ac:dyDescent="0.25">
      <c r="M583" s="34"/>
      <c r="N583" s="34"/>
      <c r="O583" s="34"/>
      <c r="P583" s="34"/>
      <c r="Q583" s="34"/>
      <c r="R583" s="34"/>
    </row>
    <row r="584" spans="13:18" x14ac:dyDescent="0.25">
      <c r="M584" s="34"/>
      <c r="N584" s="34"/>
      <c r="O584" s="34"/>
      <c r="P584" s="34"/>
      <c r="Q584" s="34"/>
      <c r="R584" s="34"/>
    </row>
    <row r="585" spans="13:18" x14ac:dyDescent="0.25">
      <c r="M585" s="34"/>
      <c r="N585" s="34"/>
      <c r="O585" s="34"/>
      <c r="P585" s="34"/>
      <c r="Q585" s="34"/>
      <c r="R585" s="34"/>
    </row>
    <row r="586" spans="13:18" x14ac:dyDescent="0.25">
      <c r="M586" s="34"/>
      <c r="N586" s="34"/>
      <c r="O586" s="34"/>
      <c r="P586" s="34"/>
      <c r="Q586" s="34"/>
      <c r="R586" s="34"/>
    </row>
    <row r="587" spans="13:18" x14ac:dyDescent="0.25">
      <c r="M587" s="34"/>
      <c r="N587" s="34"/>
      <c r="O587" s="34"/>
      <c r="P587" s="34"/>
      <c r="Q587" s="34"/>
      <c r="R587" s="34"/>
    </row>
    <row r="588" spans="13:18" x14ac:dyDescent="0.25">
      <c r="M588" s="34"/>
      <c r="N588" s="34"/>
      <c r="O588" s="34"/>
      <c r="P588" s="34"/>
      <c r="Q588" s="34"/>
      <c r="R588" s="34"/>
    </row>
    <row r="589" spans="13:18" x14ac:dyDescent="0.25">
      <c r="M589" s="34"/>
      <c r="N589" s="34"/>
      <c r="O589" s="34"/>
      <c r="P589" s="34"/>
      <c r="Q589" s="34"/>
      <c r="R589" s="34"/>
    </row>
    <row r="590" spans="13:18" x14ac:dyDescent="0.25">
      <c r="M590" s="34"/>
      <c r="N590" s="34"/>
      <c r="O590" s="34"/>
      <c r="P590" s="34"/>
      <c r="Q590" s="34"/>
      <c r="R590" s="34"/>
    </row>
    <row r="591" spans="13:18" x14ac:dyDescent="0.25">
      <c r="M591" s="34"/>
      <c r="N591" s="34"/>
      <c r="O591" s="34"/>
      <c r="P591" s="34"/>
      <c r="Q591" s="34"/>
      <c r="R591" s="34"/>
    </row>
    <row r="592" spans="13:18" x14ac:dyDescent="0.25">
      <c r="M592" s="34"/>
      <c r="N592" s="34"/>
      <c r="O592" s="34"/>
      <c r="P592" s="34"/>
      <c r="Q592" s="34"/>
      <c r="R592" s="34"/>
    </row>
    <row r="593" spans="13:18" x14ac:dyDescent="0.25">
      <c r="M593" s="34"/>
      <c r="N593" s="34"/>
      <c r="O593" s="34"/>
      <c r="P593" s="34"/>
      <c r="Q593" s="34"/>
      <c r="R593" s="34"/>
    </row>
    <row r="594" spans="13:18" x14ac:dyDescent="0.25">
      <c r="M594" s="34"/>
      <c r="N594" s="34"/>
      <c r="O594" s="34"/>
      <c r="P594" s="34"/>
      <c r="Q594" s="34"/>
      <c r="R594" s="34"/>
    </row>
    <row r="595" spans="13:18" x14ac:dyDescent="0.25">
      <c r="M595" s="34"/>
      <c r="N595" s="34"/>
      <c r="O595" s="34"/>
      <c r="P595" s="34"/>
      <c r="Q595" s="34"/>
      <c r="R595" s="34"/>
    </row>
    <row r="596" spans="13:18" x14ac:dyDescent="0.25">
      <c r="M596" s="34"/>
      <c r="N596" s="34"/>
      <c r="O596" s="34"/>
      <c r="P596" s="34"/>
      <c r="Q596" s="34"/>
      <c r="R596" s="34"/>
    </row>
    <row r="597" spans="13:18" x14ac:dyDescent="0.25">
      <c r="M597" s="34"/>
      <c r="N597" s="34"/>
      <c r="O597" s="34"/>
      <c r="P597" s="34"/>
      <c r="Q597" s="34"/>
      <c r="R597" s="34"/>
    </row>
    <row r="598" spans="13:18" x14ac:dyDescent="0.25">
      <c r="M598" s="34"/>
      <c r="N598" s="34"/>
      <c r="O598" s="34"/>
      <c r="P598" s="34"/>
      <c r="Q598" s="34"/>
      <c r="R598" s="34"/>
    </row>
    <row r="599" spans="13:18" x14ac:dyDescent="0.25">
      <c r="M599" s="34"/>
      <c r="N599" s="34"/>
      <c r="O599" s="34"/>
      <c r="P599" s="34"/>
      <c r="Q599" s="34"/>
      <c r="R599" s="34"/>
    </row>
    <row r="600" spans="13:18" x14ac:dyDescent="0.25">
      <c r="M600" s="34"/>
      <c r="N600" s="34"/>
      <c r="O600" s="34"/>
      <c r="P600" s="34"/>
      <c r="Q600" s="34"/>
      <c r="R600" s="34"/>
    </row>
    <row r="601" spans="13:18" x14ac:dyDescent="0.25">
      <c r="M601" s="34"/>
      <c r="N601" s="34"/>
      <c r="O601" s="34"/>
      <c r="P601" s="34"/>
      <c r="Q601" s="34"/>
      <c r="R601" s="34"/>
    </row>
    <row r="602" spans="13:18" x14ac:dyDescent="0.25">
      <c r="M602" s="34"/>
      <c r="N602" s="34"/>
      <c r="O602" s="34"/>
      <c r="P602" s="34"/>
      <c r="Q602" s="34"/>
      <c r="R602" s="34"/>
    </row>
    <row r="603" spans="13:18" x14ac:dyDescent="0.25">
      <c r="M603" s="34"/>
      <c r="N603" s="34"/>
      <c r="O603" s="34"/>
      <c r="P603" s="34"/>
      <c r="Q603" s="34"/>
      <c r="R603" s="34"/>
    </row>
    <row r="604" spans="13:18" x14ac:dyDescent="0.25">
      <c r="M604" s="34"/>
      <c r="N604" s="34"/>
      <c r="O604" s="34"/>
      <c r="P604" s="34"/>
      <c r="Q604" s="34"/>
      <c r="R604" s="34"/>
    </row>
    <row r="605" spans="13:18" x14ac:dyDescent="0.25">
      <c r="M605" s="34"/>
      <c r="N605" s="34"/>
      <c r="O605" s="34"/>
      <c r="P605" s="34"/>
      <c r="Q605" s="34"/>
      <c r="R605" s="34"/>
    </row>
    <row r="606" spans="13:18" x14ac:dyDescent="0.25">
      <c r="M606" s="34"/>
      <c r="N606" s="34"/>
      <c r="O606" s="34"/>
      <c r="P606" s="34"/>
      <c r="Q606" s="34"/>
      <c r="R606" s="34"/>
    </row>
    <row r="607" spans="13:18" x14ac:dyDescent="0.25">
      <c r="M607" s="34"/>
      <c r="N607" s="34"/>
      <c r="O607" s="34"/>
      <c r="P607" s="34"/>
      <c r="Q607" s="34"/>
      <c r="R607" s="34"/>
    </row>
    <row r="608" spans="13:18" x14ac:dyDescent="0.25">
      <c r="M608" s="34"/>
      <c r="N608" s="34"/>
      <c r="O608" s="34"/>
      <c r="P608" s="34"/>
      <c r="Q608" s="34"/>
      <c r="R608" s="34"/>
    </row>
    <row r="609" spans="13:18" x14ac:dyDescent="0.25">
      <c r="M609" s="34"/>
      <c r="N609" s="34"/>
      <c r="O609" s="34"/>
      <c r="P609" s="34"/>
      <c r="Q609" s="34"/>
      <c r="R609" s="34"/>
    </row>
    <row r="610" spans="13:18" x14ac:dyDescent="0.25">
      <c r="M610" s="34"/>
      <c r="N610" s="34"/>
      <c r="O610" s="34"/>
      <c r="P610" s="34"/>
      <c r="Q610" s="34"/>
      <c r="R610" s="34"/>
    </row>
    <row r="611" spans="13:18" x14ac:dyDescent="0.25">
      <c r="M611" s="34"/>
      <c r="N611" s="34"/>
      <c r="O611" s="34"/>
      <c r="P611" s="34"/>
      <c r="Q611" s="34"/>
      <c r="R611" s="34"/>
    </row>
    <row r="612" spans="13:18" x14ac:dyDescent="0.25">
      <c r="M612" s="34"/>
      <c r="N612" s="34"/>
      <c r="O612" s="34"/>
      <c r="P612" s="34"/>
      <c r="Q612" s="34"/>
      <c r="R612" s="34"/>
    </row>
    <row r="613" spans="13:18" x14ac:dyDescent="0.25">
      <c r="M613" s="34"/>
      <c r="N613" s="34"/>
      <c r="O613" s="34"/>
      <c r="P613" s="34"/>
      <c r="Q613" s="34"/>
      <c r="R613" s="34"/>
    </row>
    <row r="614" spans="13:18" x14ac:dyDescent="0.25">
      <c r="M614" s="34"/>
      <c r="N614" s="34"/>
      <c r="O614" s="34"/>
      <c r="P614" s="34"/>
      <c r="Q614" s="34"/>
      <c r="R614" s="34"/>
    </row>
    <row r="615" spans="13:18" x14ac:dyDescent="0.25">
      <c r="M615" s="34"/>
      <c r="N615" s="34"/>
      <c r="O615" s="34"/>
      <c r="P615" s="34"/>
      <c r="Q615" s="34"/>
      <c r="R615" s="34"/>
    </row>
    <row r="616" spans="13:18" x14ac:dyDescent="0.25">
      <c r="M616" s="34"/>
      <c r="N616" s="34"/>
      <c r="O616" s="34"/>
      <c r="P616" s="34"/>
      <c r="Q616" s="34"/>
      <c r="R616" s="34"/>
    </row>
    <row r="617" spans="13:18" x14ac:dyDescent="0.25">
      <c r="M617" s="34"/>
      <c r="N617" s="34"/>
      <c r="O617" s="34"/>
      <c r="P617" s="34"/>
      <c r="Q617" s="34"/>
      <c r="R617" s="34"/>
    </row>
    <row r="618" spans="13:18" x14ac:dyDescent="0.25">
      <c r="M618" s="34"/>
      <c r="N618" s="34"/>
      <c r="O618" s="34"/>
      <c r="P618" s="34"/>
      <c r="Q618" s="34"/>
      <c r="R618" s="34"/>
    </row>
    <row r="619" spans="13:18" x14ac:dyDescent="0.25">
      <c r="M619" s="34"/>
      <c r="N619" s="34"/>
      <c r="O619" s="34"/>
      <c r="P619" s="34"/>
      <c r="Q619" s="34"/>
      <c r="R619" s="34"/>
    </row>
    <row r="620" spans="13:18" x14ac:dyDescent="0.25">
      <c r="M620" s="34"/>
      <c r="N620" s="34"/>
      <c r="O620" s="34"/>
      <c r="P620" s="34"/>
      <c r="Q620" s="34"/>
      <c r="R620" s="34"/>
    </row>
    <row r="621" spans="13:18" x14ac:dyDescent="0.25">
      <c r="M621" s="34"/>
      <c r="N621" s="34"/>
      <c r="O621" s="34"/>
      <c r="P621" s="34"/>
      <c r="Q621" s="34"/>
      <c r="R621" s="34"/>
    </row>
    <row r="622" spans="13:18" x14ac:dyDescent="0.25">
      <c r="M622" s="34"/>
      <c r="N622" s="34"/>
      <c r="O622" s="34"/>
      <c r="P622" s="34"/>
      <c r="Q622" s="34"/>
      <c r="R622" s="34"/>
    </row>
    <row r="623" spans="13:18" x14ac:dyDescent="0.25">
      <c r="M623" s="34"/>
      <c r="N623" s="34"/>
      <c r="O623" s="34"/>
      <c r="P623" s="34"/>
      <c r="Q623" s="34"/>
      <c r="R623" s="34"/>
    </row>
    <row r="624" spans="13:18" x14ac:dyDescent="0.25">
      <c r="M624" s="34"/>
      <c r="N624" s="34"/>
      <c r="O624" s="34"/>
      <c r="P624" s="34"/>
      <c r="Q624" s="34"/>
      <c r="R624" s="34"/>
    </row>
    <row r="625" spans="13:18" x14ac:dyDescent="0.25">
      <c r="M625" s="34"/>
      <c r="N625" s="34"/>
      <c r="O625" s="34"/>
      <c r="P625" s="34"/>
      <c r="Q625" s="34"/>
      <c r="R625" s="34"/>
    </row>
    <row r="626" spans="13:18" x14ac:dyDescent="0.25">
      <c r="M626" s="34"/>
      <c r="N626" s="34"/>
      <c r="O626" s="34"/>
      <c r="P626" s="34"/>
      <c r="Q626" s="34"/>
      <c r="R626" s="34"/>
    </row>
    <row r="627" spans="13:18" x14ac:dyDescent="0.25">
      <c r="M627" s="34"/>
      <c r="N627" s="34"/>
      <c r="O627" s="34"/>
      <c r="P627" s="34"/>
      <c r="Q627" s="34"/>
      <c r="R627" s="34"/>
    </row>
    <row r="628" spans="13:18" x14ac:dyDescent="0.25">
      <c r="M628" s="34"/>
      <c r="N628" s="34"/>
      <c r="O628" s="34"/>
      <c r="P628" s="34"/>
      <c r="Q628" s="34"/>
      <c r="R628" s="34"/>
    </row>
    <row r="629" spans="13:18" x14ac:dyDescent="0.25">
      <c r="M629" s="34"/>
      <c r="N629" s="34"/>
      <c r="O629" s="34"/>
      <c r="P629" s="34"/>
      <c r="Q629" s="34"/>
      <c r="R629" s="34"/>
    </row>
    <row r="630" spans="13:18" x14ac:dyDescent="0.25">
      <c r="M630" s="34"/>
      <c r="N630" s="34"/>
      <c r="O630" s="34"/>
      <c r="P630" s="34"/>
      <c r="Q630" s="34"/>
      <c r="R630" s="34"/>
    </row>
    <row r="631" spans="13:18" x14ac:dyDescent="0.25">
      <c r="M631" s="34"/>
      <c r="N631" s="34"/>
      <c r="O631" s="34"/>
      <c r="P631" s="34"/>
      <c r="Q631" s="34"/>
      <c r="R631" s="34"/>
    </row>
    <row r="632" spans="13:18" x14ac:dyDescent="0.25">
      <c r="M632" s="34"/>
      <c r="N632" s="34"/>
      <c r="O632" s="34"/>
      <c r="P632" s="34"/>
      <c r="Q632" s="34"/>
      <c r="R632" s="34"/>
    </row>
    <row r="633" spans="13:18" x14ac:dyDescent="0.25">
      <c r="M633" s="34"/>
      <c r="N633" s="34"/>
      <c r="O633" s="34"/>
      <c r="P633" s="34"/>
      <c r="Q633" s="34"/>
      <c r="R633" s="34"/>
    </row>
    <row r="634" spans="13:18" x14ac:dyDescent="0.25">
      <c r="M634" s="34"/>
      <c r="N634" s="34"/>
      <c r="O634" s="34"/>
      <c r="P634" s="34"/>
      <c r="Q634" s="34"/>
      <c r="R634" s="34"/>
    </row>
    <row r="635" spans="13:18" x14ac:dyDescent="0.25">
      <c r="M635" s="34"/>
      <c r="N635" s="34"/>
      <c r="O635" s="34"/>
      <c r="P635" s="34"/>
      <c r="Q635" s="34"/>
      <c r="R635" s="34"/>
    </row>
    <row r="636" spans="13:18" x14ac:dyDescent="0.25">
      <c r="M636" s="34"/>
      <c r="N636" s="34"/>
      <c r="O636" s="34"/>
      <c r="P636" s="34"/>
      <c r="Q636" s="34"/>
      <c r="R636" s="34"/>
    </row>
    <row r="637" spans="13:18" x14ac:dyDescent="0.25">
      <c r="M637" s="34"/>
      <c r="N637" s="34"/>
      <c r="O637" s="34"/>
      <c r="P637" s="34"/>
      <c r="Q637" s="34"/>
      <c r="R637" s="34"/>
    </row>
    <row r="638" spans="13:18" x14ac:dyDescent="0.25">
      <c r="M638" s="34"/>
      <c r="N638" s="34"/>
      <c r="O638" s="34"/>
      <c r="P638" s="34"/>
      <c r="Q638" s="34"/>
      <c r="R638" s="34"/>
    </row>
    <row r="639" spans="13:18" x14ac:dyDescent="0.25">
      <c r="M639" s="34"/>
      <c r="N639" s="34"/>
      <c r="O639" s="34"/>
      <c r="P639" s="34"/>
      <c r="Q639" s="34"/>
      <c r="R639" s="34"/>
    </row>
    <row r="640" spans="13:18" x14ac:dyDescent="0.25">
      <c r="M640" s="34"/>
      <c r="N640" s="34"/>
      <c r="O640" s="34"/>
      <c r="P640" s="34"/>
      <c r="Q640" s="34"/>
      <c r="R640" s="34"/>
    </row>
    <row r="641" spans="13:18" x14ac:dyDescent="0.25">
      <c r="M641" s="34"/>
      <c r="N641" s="34"/>
      <c r="O641" s="34"/>
      <c r="P641" s="34"/>
      <c r="Q641" s="34"/>
      <c r="R641" s="34"/>
    </row>
    <row r="642" spans="13:18" x14ac:dyDescent="0.25">
      <c r="M642" s="34"/>
      <c r="N642" s="34"/>
      <c r="O642" s="34"/>
      <c r="P642" s="34"/>
      <c r="Q642" s="34"/>
      <c r="R642" s="34"/>
    </row>
    <row r="643" spans="13:18" x14ac:dyDescent="0.25">
      <c r="M643" s="34"/>
      <c r="N643" s="34"/>
      <c r="O643" s="34"/>
      <c r="P643" s="34"/>
      <c r="Q643" s="34"/>
      <c r="R643" s="34"/>
    </row>
    <row r="644" spans="13:18" x14ac:dyDescent="0.25">
      <c r="M644" s="34"/>
      <c r="N644" s="34"/>
      <c r="O644" s="34"/>
      <c r="P644" s="34"/>
      <c r="Q644" s="34"/>
      <c r="R644" s="34"/>
    </row>
    <row r="645" spans="13:18" x14ac:dyDescent="0.25">
      <c r="M645" s="34"/>
      <c r="N645" s="34"/>
      <c r="O645" s="34"/>
      <c r="P645" s="34"/>
      <c r="Q645" s="34"/>
      <c r="R645" s="34"/>
    </row>
    <row r="646" spans="13:18" x14ac:dyDescent="0.25">
      <c r="M646" s="34"/>
      <c r="N646" s="34"/>
      <c r="O646" s="34"/>
      <c r="P646" s="34"/>
      <c r="Q646" s="34"/>
      <c r="R646" s="34"/>
    </row>
    <row r="647" spans="13:18" x14ac:dyDescent="0.25">
      <c r="M647" s="34"/>
      <c r="N647" s="34"/>
      <c r="O647" s="34"/>
      <c r="P647" s="34"/>
      <c r="Q647" s="34"/>
      <c r="R647" s="34"/>
    </row>
    <row r="648" spans="13:18" x14ac:dyDescent="0.25">
      <c r="M648" s="34"/>
      <c r="N648" s="34"/>
      <c r="O648" s="34"/>
      <c r="P648" s="34"/>
      <c r="Q648" s="34"/>
      <c r="R648" s="34"/>
    </row>
    <row r="649" spans="13:18" x14ac:dyDescent="0.25">
      <c r="M649" s="34"/>
      <c r="N649" s="34"/>
      <c r="O649" s="34"/>
      <c r="P649" s="34"/>
      <c r="Q649" s="34"/>
      <c r="R649" s="34"/>
    </row>
    <row r="650" spans="13:18" x14ac:dyDescent="0.25">
      <c r="M650" s="34"/>
      <c r="N650" s="34"/>
      <c r="O650" s="34"/>
      <c r="P650" s="34"/>
      <c r="Q650" s="34"/>
      <c r="R650" s="34"/>
    </row>
    <row r="651" spans="13:18" x14ac:dyDescent="0.25">
      <c r="M651" s="34"/>
      <c r="N651" s="34"/>
      <c r="O651" s="34"/>
      <c r="P651" s="34"/>
      <c r="Q651" s="34"/>
      <c r="R651" s="34"/>
    </row>
    <row r="652" spans="13:18" x14ac:dyDescent="0.25">
      <c r="M652" s="34"/>
      <c r="N652" s="34"/>
      <c r="O652" s="34"/>
      <c r="P652" s="34"/>
      <c r="Q652" s="34"/>
      <c r="R652" s="34"/>
    </row>
    <row r="653" spans="13:18" x14ac:dyDescent="0.25">
      <c r="M653" s="34"/>
      <c r="N653" s="34"/>
      <c r="O653" s="34"/>
      <c r="P653" s="34"/>
      <c r="Q653" s="34"/>
      <c r="R653" s="34"/>
    </row>
    <row r="654" spans="13:18" x14ac:dyDescent="0.25">
      <c r="M654" s="34"/>
      <c r="N654" s="34"/>
      <c r="O654" s="34"/>
      <c r="P654" s="34"/>
      <c r="Q654" s="34"/>
      <c r="R654" s="34"/>
    </row>
    <row r="655" spans="13:18" x14ac:dyDescent="0.25">
      <c r="M655" s="34"/>
      <c r="N655" s="34"/>
      <c r="O655" s="34"/>
      <c r="P655" s="34"/>
      <c r="Q655" s="34"/>
      <c r="R655" s="34"/>
    </row>
    <row r="656" spans="13:18" x14ac:dyDescent="0.25">
      <c r="M656" s="34"/>
      <c r="N656" s="34"/>
      <c r="O656" s="34"/>
      <c r="P656" s="34"/>
      <c r="Q656" s="34"/>
      <c r="R656" s="34"/>
    </row>
    <row r="657" spans="13:18" x14ac:dyDescent="0.25">
      <c r="M657" s="34"/>
      <c r="N657" s="34"/>
      <c r="O657" s="34"/>
      <c r="P657" s="34"/>
      <c r="Q657" s="34"/>
      <c r="R657" s="34"/>
    </row>
    <row r="658" spans="13:18" x14ac:dyDescent="0.25">
      <c r="M658" s="34"/>
      <c r="N658" s="34"/>
      <c r="O658" s="34"/>
      <c r="P658" s="34"/>
      <c r="Q658" s="34"/>
      <c r="R658" s="34"/>
    </row>
    <row r="659" spans="13:18" x14ac:dyDescent="0.25">
      <c r="M659" s="34"/>
      <c r="N659" s="34"/>
      <c r="O659" s="34"/>
      <c r="P659" s="34"/>
      <c r="Q659" s="34"/>
      <c r="R659" s="34"/>
    </row>
    <row r="660" spans="13:18" x14ac:dyDescent="0.25">
      <c r="M660" s="34"/>
      <c r="N660" s="34"/>
      <c r="O660" s="34"/>
      <c r="P660" s="34"/>
      <c r="Q660" s="34"/>
      <c r="R660" s="34"/>
    </row>
    <row r="661" spans="13:18" x14ac:dyDescent="0.25">
      <c r="M661" s="34"/>
      <c r="N661" s="34"/>
      <c r="O661" s="34"/>
      <c r="P661" s="34"/>
      <c r="Q661" s="34"/>
      <c r="R661" s="34"/>
    </row>
    <row r="662" spans="13:18" x14ac:dyDescent="0.25">
      <c r="M662" s="34"/>
      <c r="N662" s="34"/>
      <c r="O662" s="34"/>
      <c r="P662" s="34"/>
      <c r="Q662" s="34"/>
      <c r="R662" s="34"/>
    </row>
    <row r="663" spans="13:18" x14ac:dyDescent="0.25">
      <c r="M663" s="34"/>
      <c r="N663" s="34"/>
      <c r="O663" s="34"/>
      <c r="P663" s="34"/>
      <c r="Q663" s="34"/>
      <c r="R663" s="34"/>
    </row>
    <row r="664" spans="13:18" x14ac:dyDescent="0.25">
      <c r="M664" s="34"/>
      <c r="N664" s="34"/>
      <c r="O664" s="34"/>
      <c r="P664" s="34"/>
      <c r="Q664" s="34"/>
      <c r="R664" s="34"/>
    </row>
    <row r="665" spans="13:18" x14ac:dyDescent="0.25">
      <c r="M665" s="34"/>
      <c r="N665" s="34"/>
      <c r="O665" s="34"/>
      <c r="P665" s="34"/>
      <c r="Q665" s="34"/>
      <c r="R665" s="34"/>
    </row>
    <row r="666" spans="13:18" x14ac:dyDescent="0.25">
      <c r="M666" s="34"/>
      <c r="N666" s="34"/>
      <c r="O666" s="34"/>
      <c r="P666" s="34"/>
      <c r="Q666" s="34"/>
      <c r="R666" s="34"/>
    </row>
    <row r="667" spans="13:18" x14ac:dyDescent="0.25">
      <c r="M667" s="34"/>
      <c r="N667" s="34"/>
      <c r="O667" s="34"/>
      <c r="P667" s="34"/>
      <c r="Q667" s="34"/>
      <c r="R667" s="34"/>
    </row>
    <row r="668" spans="13:18" x14ac:dyDescent="0.25">
      <c r="M668" s="34"/>
      <c r="N668" s="34"/>
      <c r="O668" s="34"/>
      <c r="P668" s="34"/>
      <c r="Q668" s="34"/>
      <c r="R668" s="34"/>
    </row>
    <row r="669" spans="13:18" x14ac:dyDescent="0.25">
      <c r="M669" s="34"/>
      <c r="N669" s="34"/>
      <c r="O669" s="34"/>
      <c r="P669" s="34"/>
      <c r="Q669" s="34"/>
      <c r="R669" s="34"/>
    </row>
    <row r="670" spans="13:18" x14ac:dyDescent="0.25">
      <c r="M670" s="34"/>
      <c r="N670" s="34"/>
      <c r="O670" s="34"/>
      <c r="P670" s="34"/>
      <c r="Q670" s="34"/>
      <c r="R670" s="34"/>
    </row>
    <row r="671" spans="13:18" x14ac:dyDescent="0.25">
      <c r="M671" s="34"/>
      <c r="N671" s="34"/>
      <c r="O671" s="34"/>
      <c r="P671" s="34"/>
      <c r="Q671" s="34"/>
      <c r="R671" s="34"/>
    </row>
    <row r="672" spans="13:18" x14ac:dyDescent="0.25">
      <c r="M672" s="34"/>
      <c r="N672" s="34"/>
      <c r="O672" s="34"/>
      <c r="P672" s="34"/>
      <c r="Q672" s="34"/>
      <c r="R672" s="34"/>
    </row>
    <row r="673" spans="13:18" x14ac:dyDescent="0.25">
      <c r="M673" s="34"/>
      <c r="N673" s="34"/>
      <c r="O673" s="34"/>
      <c r="P673" s="34"/>
      <c r="Q673" s="34"/>
      <c r="R673" s="34"/>
    </row>
    <row r="674" spans="13:18" x14ac:dyDescent="0.25">
      <c r="M674" s="34"/>
      <c r="N674" s="34"/>
      <c r="O674" s="34"/>
      <c r="P674" s="34"/>
      <c r="Q674" s="34"/>
      <c r="R674" s="34"/>
    </row>
    <row r="675" spans="13:18" x14ac:dyDescent="0.25">
      <c r="M675" s="34"/>
      <c r="N675" s="34"/>
      <c r="O675" s="34"/>
      <c r="P675" s="34"/>
      <c r="Q675" s="34"/>
      <c r="R675" s="34"/>
    </row>
    <row r="676" spans="13:18" x14ac:dyDescent="0.25">
      <c r="M676" s="34"/>
      <c r="N676" s="34"/>
      <c r="O676" s="34"/>
      <c r="P676" s="34"/>
      <c r="Q676" s="34"/>
      <c r="R676" s="34"/>
    </row>
    <row r="677" spans="13:18" x14ac:dyDescent="0.25">
      <c r="M677" s="34"/>
      <c r="N677" s="34"/>
      <c r="O677" s="34"/>
      <c r="P677" s="34"/>
      <c r="Q677" s="34"/>
      <c r="R677" s="34"/>
    </row>
    <row r="678" spans="13:18" x14ac:dyDescent="0.25">
      <c r="M678" s="34"/>
      <c r="N678" s="34"/>
      <c r="O678" s="34"/>
      <c r="P678" s="34"/>
      <c r="Q678" s="34"/>
      <c r="R678" s="34"/>
    </row>
    <row r="679" spans="13:18" x14ac:dyDescent="0.25">
      <c r="M679" s="34"/>
      <c r="N679" s="34"/>
      <c r="O679" s="34"/>
      <c r="P679" s="34"/>
      <c r="Q679" s="34"/>
      <c r="R679" s="34"/>
    </row>
    <row r="680" spans="13:18" x14ac:dyDescent="0.25">
      <c r="M680" s="34"/>
      <c r="N680" s="34"/>
      <c r="O680" s="34"/>
      <c r="P680" s="34"/>
      <c r="Q680" s="34"/>
      <c r="R680" s="34"/>
    </row>
    <row r="681" spans="13:18" x14ac:dyDescent="0.25">
      <c r="M681" s="34"/>
      <c r="N681" s="34"/>
      <c r="O681" s="34"/>
      <c r="P681" s="34"/>
      <c r="Q681" s="34"/>
      <c r="R681" s="34"/>
    </row>
    <row r="682" spans="13:18" x14ac:dyDescent="0.25">
      <c r="M682" s="34"/>
      <c r="N682" s="34"/>
      <c r="O682" s="34"/>
      <c r="P682" s="34"/>
      <c r="Q682" s="34"/>
      <c r="R682" s="34"/>
    </row>
    <row r="683" spans="13:18" x14ac:dyDescent="0.25">
      <c r="M683" s="34"/>
      <c r="N683" s="34"/>
      <c r="O683" s="34"/>
      <c r="P683" s="34"/>
      <c r="Q683" s="34"/>
      <c r="R683" s="34"/>
    </row>
    <row r="684" spans="13:18" x14ac:dyDescent="0.25">
      <c r="M684" s="34"/>
      <c r="N684" s="34"/>
      <c r="O684" s="34"/>
      <c r="P684" s="34"/>
      <c r="Q684" s="34"/>
      <c r="R684" s="34"/>
    </row>
    <row r="685" spans="13:18" x14ac:dyDescent="0.25">
      <c r="M685" s="34"/>
      <c r="N685" s="34"/>
      <c r="O685" s="34"/>
      <c r="P685" s="34"/>
      <c r="Q685" s="34"/>
      <c r="R685" s="34"/>
    </row>
    <row r="686" spans="13:18" x14ac:dyDescent="0.25">
      <c r="M686" s="34"/>
      <c r="N686" s="34"/>
      <c r="O686" s="34"/>
      <c r="P686" s="34"/>
      <c r="Q686" s="34"/>
      <c r="R686" s="34"/>
    </row>
    <row r="687" spans="13:18" x14ac:dyDescent="0.25">
      <c r="M687" s="34"/>
      <c r="N687" s="34"/>
      <c r="O687" s="34"/>
      <c r="P687" s="34"/>
      <c r="Q687" s="34"/>
      <c r="R687" s="34"/>
    </row>
    <row r="688" spans="13:18" x14ac:dyDescent="0.25">
      <c r="M688" s="34"/>
      <c r="N688" s="34"/>
      <c r="O688" s="34"/>
      <c r="P688" s="34"/>
      <c r="Q688" s="34"/>
      <c r="R688" s="34"/>
    </row>
    <row r="689" spans="13:18" x14ac:dyDescent="0.25">
      <c r="M689" s="34"/>
      <c r="N689" s="34"/>
      <c r="O689" s="34"/>
      <c r="P689" s="34"/>
      <c r="Q689" s="34"/>
      <c r="R689" s="34"/>
    </row>
    <row r="690" spans="13:18" x14ac:dyDescent="0.25">
      <c r="M690" s="34"/>
      <c r="N690" s="34"/>
      <c r="O690" s="34"/>
      <c r="P690" s="34"/>
      <c r="Q690" s="34"/>
      <c r="R690" s="34"/>
    </row>
    <row r="691" spans="13:18" x14ac:dyDescent="0.25">
      <c r="M691" s="34"/>
      <c r="N691" s="34"/>
      <c r="O691" s="34"/>
      <c r="P691" s="34"/>
      <c r="Q691" s="34"/>
      <c r="R691" s="34"/>
    </row>
    <row r="692" spans="13:18" x14ac:dyDescent="0.25">
      <c r="M692" s="34"/>
      <c r="N692" s="34"/>
      <c r="O692" s="34"/>
      <c r="P692" s="34"/>
      <c r="Q692" s="34"/>
      <c r="R692" s="34"/>
    </row>
    <row r="693" spans="13:18" x14ac:dyDescent="0.25">
      <c r="M693" s="34"/>
      <c r="N693" s="34"/>
      <c r="O693" s="34"/>
      <c r="P693" s="34"/>
      <c r="Q693" s="34"/>
      <c r="R693" s="34"/>
    </row>
    <row r="694" spans="13:18" x14ac:dyDescent="0.25">
      <c r="M694" s="34"/>
      <c r="N694" s="34"/>
      <c r="O694" s="34"/>
      <c r="P694" s="34"/>
      <c r="Q694" s="34"/>
      <c r="R694" s="34"/>
    </row>
    <row r="695" spans="13:18" x14ac:dyDescent="0.25">
      <c r="M695" s="34"/>
      <c r="N695" s="34"/>
      <c r="O695" s="34"/>
      <c r="P695" s="34"/>
      <c r="Q695" s="34"/>
      <c r="R695" s="34"/>
    </row>
    <row r="696" spans="13:18" x14ac:dyDescent="0.25">
      <c r="M696" s="34"/>
      <c r="N696" s="34"/>
      <c r="O696" s="34"/>
      <c r="P696" s="34"/>
      <c r="Q696" s="34"/>
      <c r="R696" s="34"/>
    </row>
    <row r="697" spans="13:18" x14ac:dyDescent="0.25">
      <c r="M697" s="34"/>
      <c r="N697" s="34"/>
      <c r="O697" s="34"/>
      <c r="P697" s="34"/>
      <c r="Q697" s="34"/>
      <c r="R697" s="34"/>
    </row>
    <row r="698" spans="13:18" x14ac:dyDescent="0.25">
      <c r="M698" s="34"/>
      <c r="N698" s="34"/>
      <c r="O698" s="34"/>
      <c r="P698" s="34"/>
      <c r="Q698" s="34"/>
      <c r="R698" s="34"/>
    </row>
    <row r="699" spans="13:18" x14ac:dyDescent="0.25">
      <c r="M699" s="34"/>
      <c r="N699" s="34"/>
      <c r="O699" s="34"/>
      <c r="P699" s="34"/>
      <c r="Q699" s="34"/>
      <c r="R699" s="34"/>
    </row>
    <row r="700" spans="13:18" x14ac:dyDescent="0.25">
      <c r="M700" s="34"/>
      <c r="N700" s="34"/>
      <c r="O700" s="34"/>
      <c r="P700" s="34"/>
      <c r="Q700" s="34"/>
      <c r="R700" s="34"/>
    </row>
    <row r="701" spans="13:18" x14ac:dyDescent="0.25">
      <c r="M701" s="34"/>
      <c r="N701" s="34"/>
      <c r="O701" s="34"/>
      <c r="P701" s="34"/>
      <c r="Q701" s="34"/>
      <c r="R701" s="34"/>
    </row>
    <row r="702" spans="13:18" x14ac:dyDescent="0.25">
      <c r="M702" s="34"/>
      <c r="N702" s="34"/>
      <c r="O702" s="34"/>
      <c r="P702" s="34"/>
      <c r="Q702" s="34"/>
      <c r="R702" s="34"/>
    </row>
    <row r="703" spans="13:18" x14ac:dyDescent="0.25">
      <c r="M703" s="34"/>
      <c r="N703" s="34"/>
      <c r="O703" s="34"/>
      <c r="P703" s="34"/>
      <c r="Q703" s="34"/>
      <c r="R703" s="34"/>
    </row>
    <row r="704" spans="13:18" x14ac:dyDescent="0.25">
      <c r="M704" s="34"/>
      <c r="N704" s="34"/>
      <c r="O704" s="34"/>
      <c r="P704" s="34"/>
      <c r="Q704" s="34"/>
      <c r="R704" s="34"/>
    </row>
    <row r="705" spans="13:18" x14ac:dyDescent="0.25">
      <c r="M705" s="34"/>
      <c r="N705" s="34"/>
      <c r="O705" s="34"/>
      <c r="P705" s="34"/>
      <c r="Q705" s="34"/>
      <c r="R705" s="34"/>
    </row>
    <row r="706" spans="13:18" x14ac:dyDescent="0.25">
      <c r="M706" s="34"/>
      <c r="N706" s="34"/>
      <c r="O706" s="34"/>
      <c r="P706" s="34"/>
      <c r="Q706" s="34"/>
      <c r="R706" s="34"/>
    </row>
    <row r="707" spans="13:18" x14ac:dyDescent="0.25">
      <c r="M707" s="34"/>
      <c r="N707" s="34"/>
      <c r="O707" s="34"/>
      <c r="P707" s="34"/>
      <c r="Q707" s="34"/>
      <c r="R707" s="34"/>
    </row>
    <row r="708" spans="13:18" x14ac:dyDescent="0.25">
      <c r="M708" s="34"/>
      <c r="N708" s="34"/>
      <c r="O708" s="34"/>
      <c r="P708" s="34"/>
      <c r="Q708" s="34"/>
      <c r="R708" s="34"/>
    </row>
    <row r="709" spans="13:18" x14ac:dyDescent="0.25">
      <c r="M709" s="34"/>
      <c r="N709" s="34"/>
      <c r="O709" s="34"/>
      <c r="P709" s="34"/>
      <c r="Q709" s="34"/>
      <c r="R709" s="34"/>
    </row>
    <row r="710" spans="13:18" x14ac:dyDescent="0.25">
      <c r="M710" s="34"/>
      <c r="N710" s="34"/>
      <c r="O710" s="34"/>
      <c r="P710" s="34"/>
      <c r="Q710" s="34"/>
      <c r="R710" s="34"/>
    </row>
    <row r="711" spans="13:18" x14ac:dyDescent="0.25">
      <c r="M711" s="34"/>
      <c r="N711" s="34"/>
      <c r="O711" s="34"/>
      <c r="P711" s="34"/>
      <c r="Q711" s="34"/>
      <c r="R711" s="34"/>
    </row>
    <row r="712" spans="13:18" x14ac:dyDescent="0.25">
      <c r="M712" s="34"/>
      <c r="N712" s="34"/>
      <c r="O712" s="34"/>
      <c r="P712" s="34"/>
      <c r="Q712" s="34"/>
      <c r="R712" s="34"/>
    </row>
    <row r="713" spans="13:18" x14ac:dyDescent="0.25">
      <c r="M713" s="34"/>
      <c r="N713" s="34"/>
      <c r="O713" s="34"/>
      <c r="P713" s="34"/>
      <c r="Q713" s="34"/>
      <c r="R713" s="34"/>
    </row>
    <row r="714" spans="13:18" x14ac:dyDescent="0.25">
      <c r="M714" s="34"/>
      <c r="N714" s="34"/>
      <c r="O714" s="34"/>
      <c r="P714" s="34"/>
      <c r="Q714" s="34"/>
      <c r="R714" s="34"/>
    </row>
    <row r="715" spans="13:18" x14ac:dyDescent="0.25">
      <c r="M715" s="34"/>
      <c r="N715" s="34"/>
      <c r="O715" s="34"/>
      <c r="P715" s="34"/>
      <c r="Q715" s="34"/>
      <c r="R715" s="34"/>
    </row>
    <row r="716" spans="13:18" x14ac:dyDescent="0.25">
      <c r="M716" s="34"/>
      <c r="N716" s="34"/>
      <c r="O716" s="34"/>
      <c r="P716" s="34"/>
      <c r="Q716" s="34"/>
      <c r="R716" s="34"/>
    </row>
    <row r="717" spans="13:18" x14ac:dyDescent="0.25">
      <c r="M717" s="34"/>
      <c r="N717" s="34"/>
      <c r="O717" s="34"/>
      <c r="P717" s="34"/>
      <c r="Q717" s="34"/>
      <c r="R717" s="34"/>
    </row>
    <row r="718" spans="13:18" x14ac:dyDescent="0.25">
      <c r="M718" s="34"/>
      <c r="N718" s="34"/>
      <c r="O718" s="34"/>
      <c r="P718" s="34"/>
      <c r="Q718" s="34"/>
      <c r="R718" s="34"/>
    </row>
    <row r="719" spans="13:18" x14ac:dyDescent="0.25">
      <c r="M719" s="34"/>
      <c r="N719" s="34"/>
      <c r="O719" s="34"/>
      <c r="P719" s="34"/>
      <c r="Q719" s="34"/>
      <c r="R719" s="34"/>
    </row>
    <row r="720" spans="13:18" x14ac:dyDescent="0.25">
      <c r="M720" s="34"/>
      <c r="N720" s="34"/>
      <c r="O720" s="34"/>
      <c r="P720" s="34"/>
      <c r="Q720" s="34"/>
      <c r="R720" s="34"/>
    </row>
    <row r="721" spans="13:18" x14ac:dyDescent="0.25">
      <c r="M721" s="34"/>
      <c r="N721" s="34"/>
      <c r="O721" s="34"/>
      <c r="P721" s="34"/>
      <c r="Q721" s="34"/>
      <c r="R721" s="34"/>
    </row>
    <row r="722" spans="13:18" x14ac:dyDescent="0.25">
      <c r="M722" s="34"/>
      <c r="N722" s="34"/>
      <c r="O722" s="34"/>
      <c r="P722" s="34"/>
      <c r="Q722" s="34"/>
      <c r="R722" s="34"/>
    </row>
    <row r="723" spans="13:18" x14ac:dyDescent="0.25">
      <c r="M723" s="34"/>
      <c r="N723" s="34"/>
      <c r="O723" s="34"/>
      <c r="P723" s="34"/>
      <c r="Q723" s="34"/>
      <c r="R723" s="34"/>
    </row>
    <row r="724" spans="13:18" x14ac:dyDescent="0.25">
      <c r="M724" s="34"/>
      <c r="N724" s="34"/>
      <c r="O724" s="34"/>
      <c r="P724" s="34"/>
      <c r="Q724" s="34"/>
      <c r="R724" s="34"/>
    </row>
    <row r="725" spans="13:18" x14ac:dyDescent="0.25">
      <c r="M725" s="34"/>
      <c r="N725" s="34"/>
      <c r="O725" s="34"/>
      <c r="P725" s="34"/>
      <c r="Q725" s="34"/>
      <c r="R725" s="34"/>
    </row>
    <row r="726" spans="13:18" x14ac:dyDescent="0.25">
      <c r="M726" s="34"/>
      <c r="N726" s="34"/>
      <c r="O726" s="34"/>
      <c r="P726" s="34"/>
      <c r="Q726" s="34"/>
      <c r="R726" s="34"/>
    </row>
    <row r="727" spans="13:18" x14ac:dyDescent="0.25">
      <c r="M727" s="34"/>
      <c r="N727" s="34"/>
      <c r="O727" s="34"/>
      <c r="P727" s="34"/>
      <c r="Q727" s="34"/>
      <c r="R727" s="34"/>
    </row>
    <row r="728" spans="13:18" x14ac:dyDescent="0.25">
      <c r="M728" s="34"/>
      <c r="N728" s="34"/>
      <c r="O728" s="34"/>
      <c r="P728" s="34"/>
      <c r="Q728" s="34"/>
      <c r="R728" s="34"/>
    </row>
    <row r="729" spans="13:18" x14ac:dyDescent="0.25">
      <c r="M729" s="34"/>
      <c r="N729" s="34"/>
      <c r="O729" s="34"/>
      <c r="P729" s="34"/>
      <c r="Q729" s="34"/>
      <c r="R729" s="34"/>
    </row>
    <row r="730" spans="13:18" x14ac:dyDescent="0.25">
      <c r="M730" s="34"/>
      <c r="N730" s="34"/>
      <c r="O730" s="34"/>
      <c r="P730" s="34"/>
      <c r="Q730" s="34"/>
      <c r="R730" s="34"/>
    </row>
    <row r="731" spans="13:18" x14ac:dyDescent="0.25">
      <c r="M731" s="34"/>
      <c r="N731" s="34"/>
      <c r="O731" s="34"/>
      <c r="P731" s="34"/>
      <c r="Q731" s="34"/>
      <c r="R731" s="34"/>
    </row>
    <row r="732" spans="13:18" x14ac:dyDescent="0.25">
      <c r="M732" s="34"/>
      <c r="N732" s="34"/>
      <c r="O732" s="34"/>
      <c r="P732" s="34"/>
      <c r="Q732" s="34"/>
      <c r="R732" s="34"/>
    </row>
    <row r="733" spans="13:18" x14ac:dyDescent="0.25">
      <c r="M733" s="34"/>
      <c r="N733" s="34"/>
      <c r="O733" s="34"/>
      <c r="P733" s="34"/>
      <c r="Q733" s="34"/>
      <c r="R733" s="34"/>
    </row>
    <row r="734" spans="13:18" x14ac:dyDescent="0.25">
      <c r="M734" s="34"/>
      <c r="N734" s="34"/>
      <c r="O734" s="34"/>
      <c r="P734" s="34"/>
      <c r="Q734" s="34"/>
      <c r="R734" s="34"/>
    </row>
    <row r="735" spans="13:18" x14ac:dyDescent="0.25">
      <c r="M735" s="34"/>
      <c r="N735" s="34"/>
      <c r="O735" s="34"/>
      <c r="P735" s="34"/>
      <c r="Q735" s="34"/>
      <c r="R735" s="34"/>
    </row>
    <row r="736" spans="13:18" x14ac:dyDescent="0.25">
      <c r="M736" s="34"/>
      <c r="N736" s="34"/>
      <c r="O736" s="34"/>
      <c r="P736" s="34"/>
      <c r="Q736" s="34"/>
      <c r="R736" s="34"/>
    </row>
    <row r="737" spans="13:18" x14ac:dyDescent="0.25">
      <c r="M737" s="34"/>
      <c r="N737" s="34"/>
      <c r="O737" s="34"/>
      <c r="P737" s="34"/>
      <c r="Q737" s="34"/>
      <c r="R737" s="34"/>
    </row>
    <row r="738" spans="13:18" x14ac:dyDescent="0.25">
      <c r="M738" s="34"/>
      <c r="N738" s="34"/>
      <c r="O738" s="34"/>
      <c r="P738" s="34"/>
      <c r="Q738" s="34"/>
      <c r="R738" s="34"/>
    </row>
    <row r="739" spans="13:18" x14ac:dyDescent="0.25">
      <c r="M739" s="34"/>
      <c r="N739" s="34"/>
      <c r="O739" s="34"/>
      <c r="P739" s="34"/>
      <c r="Q739" s="34"/>
      <c r="R739" s="34"/>
    </row>
    <row r="740" spans="13:18" x14ac:dyDescent="0.25">
      <c r="M740" s="34"/>
      <c r="N740" s="34"/>
      <c r="O740" s="34"/>
      <c r="P740" s="34"/>
      <c r="Q740" s="34"/>
      <c r="R740" s="34"/>
    </row>
    <row r="741" spans="13:18" x14ac:dyDescent="0.25">
      <c r="M741" s="34"/>
      <c r="N741" s="34"/>
      <c r="O741" s="34"/>
      <c r="P741" s="34"/>
      <c r="Q741" s="34"/>
      <c r="R741" s="34"/>
    </row>
    <row r="742" spans="13:18" x14ac:dyDescent="0.25">
      <c r="M742" s="34"/>
      <c r="N742" s="34"/>
      <c r="O742" s="34"/>
      <c r="P742" s="34"/>
      <c r="Q742" s="34"/>
      <c r="R742" s="34"/>
    </row>
    <row r="743" spans="13:18" x14ac:dyDescent="0.25">
      <c r="M743" s="34"/>
      <c r="N743" s="34"/>
      <c r="O743" s="34"/>
      <c r="P743" s="34"/>
      <c r="Q743" s="34"/>
      <c r="R743" s="34"/>
    </row>
    <row r="744" spans="13:18" x14ac:dyDescent="0.25">
      <c r="M744" s="34"/>
      <c r="N744" s="34"/>
      <c r="O744" s="34"/>
      <c r="P744" s="34"/>
      <c r="Q744" s="34"/>
      <c r="R744" s="34"/>
    </row>
    <row r="745" spans="13:18" x14ac:dyDescent="0.25">
      <c r="M745" s="34"/>
      <c r="N745" s="34"/>
      <c r="O745" s="34"/>
      <c r="P745" s="34"/>
      <c r="Q745" s="34"/>
      <c r="R745" s="34"/>
    </row>
    <row r="746" spans="13:18" x14ac:dyDescent="0.25">
      <c r="M746" s="34"/>
      <c r="N746" s="34"/>
      <c r="O746" s="34"/>
      <c r="P746" s="34"/>
      <c r="Q746" s="34"/>
      <c r="R746" s="34"/>
    </row>
    <row r="747" spans="13:18" x14ac:dyDescent="0.25">
      <c r="M747" s="34"/>
      <c r="N747" s="34"/>
      <c r="O747" s="34"/>
      <c r="P747" s="34"/>
      <c r="Q747" s="34"/>
      <c r="R747" s="34"/>
    </row>
    <row r="748" spans="13:18" x14ac:dyDescent="0.25">
      <c r="M748" s="34"/>
      <c r="N748" s="34"/>
      <c r="O748" s="34"/>
      <c r="P748" s="34"/>
      <c r="Q748" s="34"/>
      <c r="R748" s="34"/>
    </row>
    <row r="749" spans="13:18" x14ac:dyDescent="0.25">
      <c r="M749" s="34"/>
      <c r="N749" s="34"/>
      <c r="O749" s="34"/>
      <c r="P749" s="34"/>
      <c r="Q749" s="34"/>
      <c r="R749" s="34"/>
    </row>
    <row r="750" spans="13:18" x14ac:dyDescent="0.25">
      <c r="M750" s="34"/>
      <c r="N750" s="34"/>
      <c r="O750" s="34"/>
      <c r="P750" s="34"/>
      <c r="Q750" s="34"/>
      <c r="R750" s="34"/>
    </row>
    <row r="751" spans="13:18" x14ac:dyDescent="0.25">
      <c r="M751" s="34"/>
      <c r="N751" s="34"/>
      <c r="O751" s="34"/>
      <c r="P751" s="34"/>
      <c r="Q751" s="34"/>
      <c r="R751" s="34"/>
    </row>
    <row r="752" spans="13:18" x14ac:dyDescent="0.25">
      <c r="M752" s="34"/>
      <c r="N752" s="34"/>
      <c r="O752" s="34"/>
      <c r="P752" s="34"/>
      <c r="Q752" s="34"/>
      <c r="R752" s="34"/>
    </row>
    <row r="753" spans="13:18" x14ac:dyDescent="0.25">
      <c r="M753" s="34"/>
      <c r="N753" s="34"/>
      <c r="O753" s="34"/>
      <c r="P753" s="34"/>
      <c r="Q753" s="34"/>
      <c r="R753" s="34"/>
    </row>
    <row r="754" spans="13:18" x14ac:dyDescent="0.25">
      <c r="M754" s="34"/>
      <c r="N754" s="34"/>
      <c r="O754" s="34"/>
      <c r="P754" s="34"/>
      <c r="Q754" s="34"/>
      <c r="R754" s="34"/>
    </row>
    <row r="755" spans="13:18" x14ac:dyDescent="0.25">
      <c r="M755" s="34"/>
      <c r="N755" s="34"/>
      <c r="O755" s="34"/>
      <c r="P755" s="34"/>
      <c r="Q755" s="34"/>
      <c r="R755" s="34"/>
    </row>
    <row r="756" spans="13:18" x14ac:dyDescent="0.25">
      <c r="M756" s="34"/>
      <c r="N756" s="34"/>
      <c r="O756" s="34"/>
      <c r="P756" s="34"/>
      <c r="Q756" s="34"/>
      <c r="R756" s="34"/>
    </row>
    <row r="757" spans="13:18" x14ac:dyDescent="0.25">
      <c r="M757" s="34"/>
      <c r="N757" s="34"/>
      <c r="O757" s="34"/>
      <c r="P757" s="34"/>
      <c r="Q757" s="34"/>
      <c r="R757" s="34"/>
    </row>
    <row r="758" spans="13:18" x14ac:dyDescent="0.25">
      <c r="M758" s="34"/>
      <c r="N758" s="34"/>
      <c r="O758" s="34"/>
      <c r="P758" s="34"/>
      <c r="Q758" s="34"/>
      <c r="R758" s="34"/>
    </row>
    <row r="759" spans="13:18" x14ac:dyDescent="0.25">
      <c r="M759" s="34"/>
      <c r="N759" s="34"/>
      <c r="O759" s="34"/>
      <c r="P759" s="34"/>
      <c r="Q759" s="34"/>
      <c r="R759" s="34"/>
    </row>
    <row r="760" spans="13:18" x14ac:dyDescent="0.25">
      <c r="M760" s="34"/>
      <c r="N760" s="34"/>
      <c r="O760" s="34"/>
      <c r="P760" s="34"/>
      <c r="Q760" s="34"/>
      <c r="R760" s="34"/>
    </row>
    <row r="761" spans="13:18" x14ac:dyDescent="0.25">
      <c r="M761" s="34"/>
      <c r="N761" s="34"/>
      <c r="O761" s="34"/>
      <c r="P761" s="34"/>
      <c r="Q761" s="34"/>
      <c r="R761" s="34"/>
    </row>
    <row r="762" spans="13:18" x14ac:dyDescent="0.25">
      <c r="M762" s="34"/>
      <c r="N762" s="34"/>
      <c r="O762" s="34"/>
      <c r="P762" s="34"/>
      <c r="Q762" s="34"/>
      <c r="R762" s="34"/>
    </row>
    <row r="763" spans="13:18" x14ac:dyDescent="0.25">
      <c r="M763" s="34"/>
      <c r="N763" s="34"/>
      <c r="O763" s="34"/>
      <c r="P763" s="34"/>
      <c r="Q763" s="34"/>
      <c r="R763" s="34"/>
    </row>
    <row r="764" spans="13:18" x14ac:dyDescent="0.25">
      <c r="M764" s="34"/>
      <c r="N764" s="34"/>
      <c r="O764" s="34"/>
      <c r="P764" s="34"/>
      <c r="Q764" s="34"/>
      <c r="R764" s="34"/>
    </row>
    <row r="765" spans="13:18" x14ac:dyDescent="0.25">
      <c r="M765" s="34"/>
      <c r="N765" s="34"/>
      <c r="O765" s="34"/>
      <c r="P765" s="34"/>
      <c r="Q765" s="34"/>
      <c r="R765" s="34"/>
    </row>
    <row r="766" spans="13:18" x14ac:dyDescent="0.25">
      <c r="M766" s="34"/>
      <c r="N766" s="34"/>
      <c r="O766" s="34"/>
      <c r="P766" s="34"/>
      <c r="Q766" s="34"/>
      <c r="R766" s="34"/>
    </row>
    <row r="767" spans="13:18" x14ac:dyDescent="0.25">
      <c r="M767" s="34"/>
      <c r="N767" s="34"/>
      <c r="O767" s="34"/>
      <c r="P767" s="34"/>
      <c r="Q767" s="34"/>
      <c r="R767" s="34"/>
    </row>
    <row r="768" spans="13:18" x14ac:dyDescent="0.25">
      <c r="M768" s="34"/>
      <c r="N768" s="34"/>
      <c r="O768" s="34"/>
      <c r="P768" s="34"/>
      <c r="Q768" s="34"/>
      <c r="R768" s="34"/>
    </row>
    <row r="769" spans="13:18" x14ac:dyDescent="0.25">
      <c r="M769" s="34"/>
      <c r="N769" s="34"/>
      <c r="O769" s="34"/>
      <c r="P769" s="34"/>
      <c r="Q769" s="34"/>
      <c r="R769" s="34"/>
    </row>
    <row r="770" spans="13:18" x14ac:dyDescent="0.25">
      <c r="M770" s="34"/>
      <c r="N770" s="34"/>
      <c r="O770" s="34"/>
      <c r="P770" s="34"/>
      <c r="Q770" s="34"/>
      <c r="R770" s="34"/>
    </row>
    <row r="771" spans="13:18" x14ac:dyDescent="0.25">
      <c r="M771" s="34"/>
      <c r="N771" s="34"/>
      <c r="O771" s="34"/>
      <c r="P771" s="34"/>
      <c r="Q771" s="34"/>
      <c r="R771" s="34"/>
    </row>
    <row r="772" spans="13:18" x14ac:dyDescent="0.25">
      <c r="M772" s="34"/>
      <c r="N772" s="34"/>
      <c r="O772" s="34"/>
      <c r="P772" s="34"/>
      <c r="Q772" s="34"/>
      <c r="R772" s="34"/>
    </row>
    <row r="773" spans="13:18" x14ac:dyDescent="0.25">
      <c r="M773" s="34"/>
      <c r="N773" s="34"/>
      <c r="O773" s="34"/>
      <c r="P773" s="34"/>
      <c r="Q773" s="34"/>
      <c r="R773" s="34"/>
    </row>
    <row r="774" spans="13:18" x14ac:dyDescent="0.25">
      <c r="M774" s="34"/>
      <c r="N774" s="34"/>
      <c r="O774" s="34"/>
      <c r="P774" s="34"/>
      <c r="Q774" s="34"/>
      <c r="R774" s="34"/>
    </row>
    <row r="775" spans="13:18" x14ac:dyDescent="0.25">
      <c r="M775" s="34"/>
      <c r="N775" s="34"/>
      <c r="O775" s="34"/>
      <c r="P775" s="34"/>
      <c r="Q775" s="34"/>
      <c r="R775" s="34"/>
    </row>
    <row r="776" spans="13:18" x14ac:dyDescent="0.25">
      <c r="M776" s="34"/>
      <c r="N776" s="34"/>
      <c r="O776" s="34"/>
      <c r="P776" s="34"/>
      <c r="Q776" s="34"/>
      <c r="R776" s="34"/>
    </row>
  </sheetData>
  <printOptions horizontalCentered="1" verticalCentered="1"/>
  <pageMargins left="0.26" right="0.25" top="0.32" bottom="0.25" header="0.17" footer="0.17"/>
  <pageSetup scale="66" fitToHeight="6" orientation="landscape" r:id="rId1"/>
  <headerFooter alignWithMargins="0"/>
  <rowBreaks count="2" manualBreakCount="2">
    <brk id="133" max="38" man="1"/>
    <brk id="269" max="38"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Summary</vt:lpstr>
      <vt:lpstr>Compensation Assumptions</vt:lpstr>
      <vt:lpstr>Compensation Schedule</vt:lpstr>
      <vt:lpstr>Stop Printing here</vt:lpstr>
      <vt:lpstr>Calculations</vt:lpstr>
      <vt:lpstr>Calculations!Print_Area</vt:lpstr>
      <vt:lpstr>'Compensation Schedule'!Print_Area</vt:lpstr>
      <vt:lpstr>Calculations!Print_Titles</vt:lpstr>
      <vt:lpstr>'Compensation Schedule'!Print_Titles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dhill</dc:creator>
  <cp:lastModifiedBy>Havlíček Jan</cp:lastModifiedBy>
  <cp:lastPrinted>2001-03-24T00:28:03Z</cp:lastPrinted>
  <dcterms:created xsi:type="dcterms:W3CDTF">2001-03-15T19:44:02Z</dcterms:created>
  <dcterms:modified xsi:type="dcterms:W3CDTF">2023-09-10T11:38:33Z</dcterms:modified>
</cp:coreProperties>
</file>