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Dec Debtor" sheetId="19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  <definedName name="_xlnm.Print_Area" localSheetId="0">'Dec Debtor'!$A$1:$G$87</definedName>
  </definedNames>
  <calcPr calcId="92512"/>
</workbook>
</file>

<file path=xl/calcChain.xml><?xml version="1.0" encoding="utf-8"?>
<calcChain xmlns="http://schemas.openxmlformats.org/spreadsheetml/2006/main">
  <c r="G10" i="19" l="1"/>
  <c r="G20" i="19"/>
  <c r="G21" i="19"/>
  <c r="G22" i="19"/>
  <c r="G23" i="19"/>
  <c r="G24" i="19"/>
  <c r="G25" i="19"/>
  <c r="G26" i="19"/>
  <c r="G27" i="19"/>
  <c r="F29" i="19"/>
  <c r="G29" i="19"/>
  <c r="B31" i="19"/>
  <c r="G37" i="19"/>
  <c r="G38" i="19"/>
  <c r="F39" i="19"/>
  <c r="G39" i="19"/>
  <c r="F45" i="19"/>
  <c r="F46" i="19"/>
  <c r="G46" i="19"/>
  <c r="F48" i="19"/>
  <c r="F52" i="19"/>
  <c r="F58" i="19"/>
  <c r="G58" i="19"/>
  <c r="F60" i="19"/>
  <c r="G60" i="19"/>
  <c r="F64" i="19"/>
  <c r="G64" i="19"/>
  <c r="G65" i="19"/>
  <c r="F66" i="19"/>
  <c r="G66" i="19"/>
  <c r="F73" i="19"/>
  <c r="G73" i="19"/>
  <c r="F78" i="19"/>
  <c r="F79" i="19"/>
  <c r="F80" i="19"/>
  <c r="F84" i="19"/>
  <c r="G84" i="19"/>
  <c r="F86" i="19"/>
  <c r="G86" i="19"/>
</calcChain>
</file>

<file path=xl/sharedStrings.xml><?xml version="1.0" encoding="utf-8"?>
<sst xmlns="http://schemas.openxmlformats.org/spreadsheetml/2006/main" count="79" uniqueCount="63">
  <si>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</si>
  <si>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</si>
  <si>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</si>
  <si>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</si>
  <si>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</si>
  <si>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</si>
  <si>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</si>
  <si>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</si>
  <si>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</si>
  <si>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Strategic Energy</t>
  </si>
  <si>
    <t>Preliminary Invoices</t>
  </si>
  <si>
    <t>Due from SCs</t>
  </si>
  <si>
    <t>Final Invoices</t>
  </si>
  <si>
    <t>Total Invoiced</t>
  </si>
  <si>
    <t>Collected 3/5/01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</si>
  <si>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</si>
  <si>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</si>
  <si>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</si>
  <si>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</si>
  <si>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</si>
  <si>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</si>
  <si>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Paid 3/7/01</t>
  </si>
  <si>
    <t>Applied against Dec-00 GMC 3/7/01</t>
  </si>
  <si>
    <t>Amounts owed by ISO Debtor that remain unpaid:</t>
  </si>
  <si>
    <t>Trade Month</t>
  </si>
  <si>
    <t>Amount Owed</t>
  </si>
  <si>
    <t>% of total owed to Creditors</t>
  </si>
  <si>
    <t>Total Adjustments</t>
  </si>
  <si>
    <t>For the Trade Month of December 2000</t>
  </si>
  <si>
    <t>% of total due from Debtors</t>
  </si>
  <si>
    <t>ISO Creditors to whom amounts are Owed:</t>
  </si>
  <si>
    <t>Southern California Edison</t>
  </si>
  <si>
    <t>Collected 3/9/01</t>
  </si>
  <si>
    <t>Paid 3/97/01</t>
  </si>
  <si>
    <t>Salt River project</t>
  </si>
  <si>
    <t>Collected 3/22/01</t>
  </si>
  <si>
    <t>Paid 3/23/01</t>
  </si>
  <si>
    <t>Summary of activity for Trade Month of December 2000:</t>
  </si>
  <si>
    <t>Collected 4/20/01</t>
  </si>
  <si>
    <t>Applied against Nov-00 Market AR 3/5/01</t>
  </si>
  <si>
    <t>Applied against Dec-00 Market AP 3/22/01</t>
  </si>
  <si>
    <t>Applied against Jan-01 Market AP 4/9/01</t>
  </si>
  <si>
    <t>Applied against Nov-00 Market AP 4/20/01</t>
  </si>
  <si>
    <t>Applied against Jan-01 Market AP 4/20/01</t>
  </si>
  <si>
    <t>Applied against Jan-01 GMC 4/20/01</t>
  </si>
  <si>
    <t>Applied against Jan-01 Market AP 4/27/01</t>
  </si>
  <si>
    <t>Paid 3/27/01</t>
  </si>
  <si>
    <t>Paid 4/23/01</t>
  </si>
  <si>
    <t>Applied against Dec-00 GMC 3/9/01</t>
  </si>
  <si>
    <t>Applied against Dec-00 GMC 3/22/01</t>
  </si>
  <si>
    <t>Applied against Dec-00 Market AR 3/22/01</t>
  </si>
  <si>
    <t>Cancelled invoices 3/22/01</t>
  </si>
  <si>
    <t>Applied against Jan-01 Market AR 4/20/01</t>
  </si>
  <si>
    <t>Total Due to 49 SCs (Creditors)</t>
  </si>
  <si>
    <t>Applied against Feb-01 Market AP 5/10/01</t>
  </si>
  <si>
    <t>Applied against Feb-01 Market AP 5/17/01</t>
  </si>
  <si>
    <t>Applied against Jan-01 Market AR 5/17/01</t>
  </si>
  <si>
    <t>Preliminary and final invoices were provided in March's certification.</t>
  </si>
  <si>
    <t>Certification for Market Settlement June 19, 2001</t>
  </si>
  <si>
    <t>Applied against Mar-01 Market AR 5/31/01</t>
  </si>
  <si>
    <t>FERC ordered reduction 5/31/01</t>
  </si>
  <si>
    <t>Applied against Mar-01 Market AP 5/31/01</t>
  </si>
  <si>
    <t>Applied against Feb-01 Market AP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</si>
</sst>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43" fontId="9" fillId="0" borderId="4" xfId="1" applyNumberFormat="1" applyFont="1" applyBorder="1"/>
    <xf numFmtId="43" fontId="2" fillId="0" borderId="4" xfId="0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0" fontId="0" fillId="0" borderId="0" xfId="0" applyFill="1" applyBorder="1"/>
    <xf numFmtId="182" fontId="6" fillId="0" borderId="3" xfId="0" applyNumberFormat="1" applyFont="1" applyBorder="1" applyAlignment="1">
      <alignment wrapText="1"/>
    </xf>
    <xf numFmtId="181" fontId="6" fillId="0" borderId="1" xfId="1" applyNumberFormat="1" applyFont="1" applyBorder="1" applyAlignment="1">
      <alignment horizontal="center" vertical="center" wrapText="1"/>
    </xf>
    <xf numFmtId="181" fontId="6" fillId="0" borderId="0" xfId="0" applyNumberFormat="1" applyFont="1" applyAlignment="1">
      <alignment horizontal="center" wrapText="1"/>
    </xf>
    <xf numFmtId="181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87"/>
  <sheetViews>
    <sheetView tabSelected="1" zoomScaleNormal="100" workbookViewId="0">
      <selection activeCell="M8" sqref="M8"/>
    </sheetView>
  </sheetViews>
  <sheetFormatPr defaultRowHeight="13.2" x14ac:dyDescent="0.25"/>
  <cols>
    <col min="1" max="1" width="4.44140625" style="8" customWidth="1"/>
    <col min="2" max="2" width="37.109375" customWidth="1"/>
    <col min="3" max="3" width="8.109375" style="8" customWidth="1"/>
    <col min="4" max="4" width="5.44140625" style="12" bestFit="1" customWidth="1"/>
    <col min="5" max="5" width="4.44140625" style="12" bestFit="1" customWidth="1"/>
    <col min="6" max="6" width="23.33203125" bestFit="1" customWidth="1"/>
    <col min="7" max="7" width="12.33203125" style="47" bestFit="1" customWidth="1"/>
  </cols>
  <sheetData>
    <row r="1" spans="1:7" ht="15.6" x14ac:dyDescent="0.3">
      <c r="B1" s="44" t="s">
        <v>58</v>
      </c>
    </row>
    <row r="2" spans="1:7" ht="15.6" x14ac:dyDescent="0.3">
      <c r="B2" s="10"/>
    </row>
    <row r="3" spans="1:7" ht="15.6" x14ac:dyDescent="0.3">
      <c r="B3" s="10" t="s">
        <v>28</v>
      </c>
    </row>
    <row r="4" spans="1:7" ht="15.6" x14ac:dyDescent="0.3">
      <c r="B4" s="10"/>
    </row>
    <row r="5" spans="1:7" ht="15.6" x14ac:dyDescent="0.3">
      <c r="B5" s="10"/>
    </row>
    <row r="6" spans="1:7" ht="15.6" x14ac:dyDescent="0.3">
      <c r="B6" s="10"/>
    </row>
    <row r="7" spans="1:7" ht="16.2" thickBot="1" x14ac:dyDescent="0.35">
      <c r="A7" s="10" t="s">
        <v>30</v>
      </c>
    </row>
    <row r="8" spans="1:7" s="5" customFormat="1" ht="21.6" thickTop="1" thickBot="1" x14ac:dyDescent="0.3">
      <c r="A8" s="15" t="s">
        <v>1</v>
      </c>
      <c r="B8" s="15" t="s">
        <v>3</v>
      </c>
      <c r="C8" s="15" t="s">
        <v>24</v>
      </c>
      <c r="D8" s="36"/>
      <c r="E8" s="37"/>
      <c r="F8" s="38" t="s">
        <v>25</v>
      </c>
      <c r="G8" s="52" t="s">
        <v>26</v>
      </c>
    </row>
    <row r="9" spans="1:7" s="3" customFormat="1" ht="10.8" thickTop="1" x14ac:dyDescent="0.2">
      <c r="F9" s="4"/>
      <c r="G9" s="53"/>
    </row>
    <row r="10" spans="1:7" ht="13.8" thickBot="1" x14ac:dyDescent="0.3">
      <c r="A10" s="11"/>
      <c r="B10" s="1" t="s">
        <v>53</v>
      </c>
      <c r="C10" s="11"/>
      <c r="D10" s="14"/>
      <c r="E10" s="14"/>
      <c r="F10" s="24">
        <v>1471113049.6400001</v>
      </c>
      <c r="G10" s="17">
        <f>+F10/F$10</f>
        <v>1</v>
      </c>
    </row>
    <row r="11" spans="1:7" ht="16.2" thickTop="1" x14ac:dyDescent="0.3">
      <c r="B11" s="10"/>
    </row>
    <row r="12" spans="1:7" ht="15.6" x14ac:dyDescent="0.3">
      <c r="B12" s="10"/>
    </row>
    <row r="13" spans="1:7" ht="15.6" x14ac:dyDescent="0.3">
      <c r="B13" s="10"/>
    </row>
    <row r="14" spans="1:7" ht="15.6" x14ac:dyDescent="0.3">
      <c r="B14" s="10"/>
    </row>
    <row r="15" spans="1:7" s="5" customFormat="1" ht="15.6" x14ac:dyDescent="0.3">
      <c r="A15" s="8"/>
      <c r="B15" s="10"/>
      <c r="C15" s="8"/>
      <c r="D15" s="12"/>
      <c r="E15" s="12"/>
      <c r="F15"/>
      <c r="G15" s="47"/>
    </row>
    <row r="16" spans="1:7" ht="15.6" x14ac:dyDescent="0.3">
      <c r="A16" s="10" t="s">
        <v>23</v>
      </c>
    </row>
    <row r="17" spans="1:7" ht="16.2" thickBot="1" x14ac:dyDescent="0.35">
      <c r="A17" s="10" t="s">
        <v>57</v>
      </c>
    </row>
    <row r="18" spans="1:7" ht="21.6" thickTop="1" thickBot="1" x14ac:dyDescent="0.3">
      <c r="A18" s="15" t="s">
        <v>1</v>
      </c>
      <c r="B18" s="15" t="s">
        <v>3</v>
      </c>
      <c r="C18" s="15" t="s">
        <v>2</v>
      </c>
      <c r="D18" s="15" t="s">
        <v>7</v>
      </c>
      <c r="E18" s="15" t="s">
        <v>5</v>
      </c>
      <c r="F18" s="16" t="s">
        <v>0</v>
      </c>
      <c r="G18" s="52" t="s">
        <v>29</v>
      </c>
    </row>
    <row r="19" spans="1:7" ht="13.8" thickTop="1" x14ac:dyDescent="0.25"/>
    <row r="20" spans="1:7" x14ac:dyDescent="0.25">
      <c r="A20" s="20">
        <v>1243</v>
      </c>
      <c r="B20" s="19" t="s">
        <v>4</v>
      </c>
      <c r="C20" s="51">
        <v>36949</v>
      </c>
      <c r="D20" s="25">
        <v>14163</v>
      </c>
      <c r="E20" s="20" t="s">
        <v>6</v>
      </c>
      <c r="F20" s="21">
        <v>1430114437.6500001</v>
      </c>
      <c r="G20" s="22">
        <f>+F20/$F$29</f>
        <v>0.94433773874617888</v>
      </c>
    </row>
    <row r="21" spans="1:7" x14ac:dyDescent="0.25">
      <c r="A21" s="20">
        <v>1243</v>
      </c>
      <c r="B21" s="19" t="s">
        <v>4</v>
      </c>
      <c r="C21" s="51">
        <v>36965</v>
      </c>
      <c r="D21" s="25">
        <v>14323</v>
      </c>
      <c r="E21" s="20" t="s">
        <v>6</v>
      </c>
      <c r="F21" s="23">
        <v>54594957.950000003</v>
      </c>
      <c r="G21" s="22">
        <f t="shared" ref="G21:G27" si="0">+F21/$F$29</f>
        <v>3.6050317219483478E-2</v>
      </c>
    </row>
    <row r="22" spans="1:7" x14ac:dyDescent="0.25">
      <c r="A22" s="20">
        <v>2769</v>
      </c>
      <c r="B22" s="19" t="s">
        <v>4</v>
      </c>
      <c r="C22" s="51">
        <v>36949</v>
      </c>
      <c r="D22" s="25">
        <v>14126</v>
      </c>
      <c r="E22" s="20" t="s">
        <v>6</v>
      </c>
      <c r="F22" s="23">
        <v>12171363.359999999</v>
      </c>
      <c r="G22" s="22">
        <f t="shared" si="0"/>
        <v>8.037033575947615E-3</v>
      </c>
    </row>
    <row r="23" spans="1:7" x14ac:dyDescent="0.25">
      <c r="A23" s="20">
        <v>2769</v>
      </c>
      <c r="B23" s="19" t="s">
        <v>4</v>
      </c>
      <c r="C23" s="51">
        <v>36965</v>
      </c>
      <c r="D23" s="25">
        <v>14286</v>
      </c>
      <c r="E23" s="20" t="s">
        <v>6</v>
      </c>
      <c r="F23" s="23">
        <v>235652.69</v>
      </c>
      <c r="G23" s="22">
        <f t="shared" si="0"/>
        <v>1.5560693784039448E-4</v>
      </c>
    </row>
    <row r="24" spans="1:7" x14ac:dyDescent="0.25">
      <c r="A24" s="20">
        <v>1011</v>
      </c>
      <c r="B24" s="19" t="s">
        <v>19</v>
      </c>
      <c r="C24" s="51">
        <v>36949</v>
      </c>
      <c r="D24" s="25">
        <v>14183</v>
      </c>
      <c r="E24" s="20" t="s">
        <v>6</v>
      </c>
      <c r="F24" s="23">
        <v>11394577.6</v>
      </c>
      <c r="G24" s="22">
        <f t="shared" si="0"/>
        <v>7.5241039188678532E-3</v>
      </c>
    </row>
    <row r="25" spans="1:7" x14ac:dyDescent="0.25">
      <c r="A25" s="20">
        <v>1008</v>
      </c>
      <c r="B25" s="19" t="s">
        <v>34</v>
      </c>
      <c r="C25" s="51">
        <v>36965</v>
      </c>
      <c r="D25" s="25">
        <v>14345</v>
      </c>
      <c r="E25" s="20" t="s">
        <v>6</v>
      </c>
      <c r="F25" s="23">
        <v>1738371.48</v>
      </c>
      <c r="G25" s="22">
        <f t="shared" si="0"/>
        <v>1.1478870147074262E-3</v>
      </c>
    </row>
    <row r="26" spans="1:7" x14ac:dyDescent="0.25">
      <c r="A26" s="20">
        <v>1010</v>
      </c>
      <c r="B26" s="19" t="s">
        <v>31</v>
      </c>
      <c r="C26" s="51">
        <v>36965</v>
      </c>
      <c r="D26" s="25">
        <v>14344</v>
      </c>
      <c r="E26" s="20" t="s">
        <v>6</v>
      </c>
      <c r="F26" s="23">
        <v>3337442.11</v>
      </c>
      <c r="G26" s="22">
        <f t="shared" si="0"/>
        <v>2.2037904466810244E-3</v>
      </c>
    </row>
    <row r="27" spans="1:7" x14ac:dyDescent="0.25">
      <c r="A27" s="20">
        <v>2465</v>
      </c>
      <c r="B27" s="19" t="s">
        <v>9</v>
      </c>
      <c r="C27" s="51">
        <v>36965</v>
      </c>
      <c r="D27" s="25">
        <v>14298</v>
      </c>
      <c r="E27" s="20" t="s">
        <v>6</v>
      </c>
      <c r="F27" s="45">
        <v>823115.32</v>
      </c>
      <c r="G27" s="46">
        <f t="shared" si="0"/>
        <v>5.4352214029348197E-4</v>
      </c>
    </row>
    <row r="28" spans="1:7" x14ac:dyDescent="0.25">
      <c r="A28" s="7"/>
      <c r="B28" s="2"/>
      <c r="C28" s="9"/>
      <c r="D28" s="7"/>
      <c r="E28" s="13"/>
      <c r="F28" s="6"/>
      <c r="G28" s="54"/>
    </row>
    <row r="29" spans="1:7" ht="13.8" thickBot="1" x14ac:dyDescent="0.3">
      <c r="B29" s="1" t="s">
        <v>8</v>
      </c>
      <c r="F29" s="24">
        <f>SUM(F20:F28)</f>
        <v>1514409918.1599998</v>
      </c>
      <c r="G29" s="17">
        <f>+F29/F29</f>
        <v>1</v>
      </c>
    </row>
    <row r="30" spans="1:7" ht="13.8" thickTop="1" x14ac:dyDescent="0.25"/>
    <row r="31" spans="1:7" ht="15.6" x14ac:dyDescent="0.3">
      <c r="B31" s="10" t="str">
        <f>+B1</f>
        <v>Certification for Market Settlement June 19, 2001</v>
      </c>
    </row>
    <row r="32" spans="1:7" ht="15.6" x14ac:dyDescent="0.3">
      <c r="B32" s="10"/>
    </row>
    <row r="33" spans="1:7" ht="15.6" x14ac:dyDescent="0.3">
      <c r="B33" s="10" t="s">
        <v>37</v>
      </c>
    </row>
    <row r="34" spans="1:7" ht="15.6" x14ac:dyDescent="0.3">
      <c r="B34" s="10"/>
    </row>
    <row r="35" spans="1:7" ht="15.6" x14ac:dyDescent="0.3">
      <c r="B35" s="10" t="s">
        <v>11</v>
      </c>
    </row>
    <row r="36" spans="1:7" ht="15.6" x14ac:dyDescent="0.3">
      <c r="B36" s="10"/>
    </row>
    <row r="37" spans="1:7" x14ac:dyDescent="0.25">
      <c r="B37" s="18" t="s">
        <v>10</v>
      </c>
      <c r="C37" s="26"/>
      <c r="D37" s="27"/>
      <c r="E37" s="27"/>
      <c r="F37" s="28">
        <v>1503186210.21</v>
      </c>
      <c r="G37" s="47">
        <f>+F37/F39</f>
        <v>0.95379607150099743</v>
      </c>
    </row>
    <row r="38" spans="1:7" x14ac:dyDescent="0.25">
      <c r="B38" s="18" t="s">
        <v>12</v>
      </c>
      <c r="C38" s="26"/>
      <c r="D38" s="27"/>
      <c r="E38" s="27"/>
      <c r="F38" s="33">
        <v>72817565.780000001</v>
      </c>
      <c r="G38" s="47">
        <f>+F38/F39</f>
        <v>4.6203928499002553E-2</v>
      </c>
    </row>
    <row r="39" spans="1:7" x14ac:dyDescent="0.25">
      <c r="B39" s="29" t="s">
        <v>13</v>
      </c>
      <c r="C39" s="26"/>
      <c r="D39" s="27"/>
      <c r="E39" s="27"/>
      <c r="F39" s="42">
        <f>SUM(F37:F38)</f>
        <v>1576003775.99</v>
      </c>
      <c r="G39" s="48">
        <f>+F39/F39</f>
        <v>1</v>
      </c>
    </row>
    <row r="40" spans="1:7" ht="15.6" x14ac:dyDescent="0.3">
      <c r="B40" s="10"/>
    </row>
    <row r="41" spans="1:7" s="18" customFormat="1" x14ac:dyDescent="0.25">
      <c r="A41" s="8"/>
      <c r="B41" s="18" t="s">
        <v>14</v>
      </c>
      <c r="C41" s="26"/>
      <c r="D41" s="27"/>
      <c r="E41" s="27"/>
      <c r="F41" s="6">
        <v>46371366.560000002</v>
      </c>
      <c r="G41" s="47"/>
    </row>
    <row r="42" spans="1:7" x14ac:dyDescent="0.25">
      <c r="B42" s="18" t="s">
        <v>39</v>
      </c>
      <c r="C42" s="26"/>
      <c r="D42" s="27"/>
      <c r="E42" s="27"/>
      <c r="F42" s="6">
        <v>-352934.19</v>
      </c>
    </row>
    <row r="43" spans="1:7" x14ac:dyDescent="0.25">
      <c r="B43" s="18" t="s">
        <v>32</v>
      </c>
      <c r="C43" s="26"/>
      <c r="D43" s="27"/>
      <c r="E43" s="27"/>
      <c r="F43" s="6">
        <v>1095680.05</v>
      </c>
    </row>
    <row r="44" spans="1:7" x14ac:dyDescent="0.25">
      <c r="A44" s="26"/>
      <c r="B44" s="18" t="s">
        <v>35</v>
      </c>
      <c r="C44" s="26"/>
      <c r="D44" s="27"/>
      <c r="E44" s="27"/>
      <c r="F44" s="6">
        <v>4668657.91</v>
      </c>
      <c r="G44" s="54"/>
    </row>
    <row r="45" spans="1:7" s="18" customFormat="1" x14ac:dyDescent="0.25">
      <c r="A45" s="8"/>
      <c r="B45" s="18" t="s">
        <v>38</v>
      </c>
      <c r="C45" s="26"/>
      <c r="D45" s="27"/>
      <c r="E45" s="27"/>
      <c r="F45" s="33">
        <f>31.56-0.54</f>
        <v>31.02</v>
      </c>
      <c r="G45" s="47"/>
    </row>
    <row r="46" spans="1:7" s="18" customFormat="1" x14ac:dyDescent="0.25">
      <c r="A46" s="8"/>
      <c r="B46" s="29" t="s">
        <v>15</v>
      </c>
      <c r="C46" s="26"/>
      <c r="D46" s="27"/>
      <c r="E46" s="27"/>
      <c r="F46" s="42">
        <f>SUM(F41:F45)</f>
        <v>51782801.350000001</v>
      </c>
      <c r="G46" s="48">
        <f>+F46/F39</f>
        <v>3.2857028732352841E-2</v>
      </c>
    </row>
    <row r="47" spans="1:7" s="18" customFormat="1" ht="15.6" x14ac:dyDescent="0.3">
      <c r="A47" s="8"/>
      <c r="B47" s="10"/>
      <c r="C47" s="8"/>
      <c r="D47" s="12"/>
      <c r="E47" s="12"/>
      <c r="F47"/>
      <c r="G47" s="47"/>
    </row>
    <row r="48" spans="1:7" s="18" customFormat="1" x14ac:dyDescent="0.25">
      <c r="A48" s="26"/>
      <c r="B48" s="18" t="s">
        <v>40</v>
      </c>
      <c r="C48" s="26"/>
      <c r="D48" s="27"/>
      <c r="E48" s="27"/>
      <c r="F48" s="6">
        <f>6905278.69+1077709.33+147750</f>
        <v>8130738.0200000005</v>
      </c>
      <c r="G48" s="54"/>
    </row>
    <row r="49" spans="1:7" s="18" customFormat="1" x14ac:dyDescent="0.25">
      <c r="A49" s="26"/>
      <c r="B49" s="18" t="s">
        <v>41</v>
      </c>
      <c r="C49" s="26"/>
      <c r="D49" s="27"/>
      <c r="E49" s="27"/>
      <c r="F49" s="6">
        <v>21483.119999999999</v>
      </c>
      <c r="G49" s="54"/>
    </row>
    <row r="50" spans="1:7" s="18" customFormat="1" x14ac:dyDescent="0.25">
      <c r="A50" s="26"/>
      <c r="B50" s="18" t="s">
        <v>42</v>
      </c>
      <c r="C50" s="26"/>
      <c r="D50" s="27"/>
      <c r="E50" s="27"/>
      <c r="F50" s="6">
        <v>2463.4499999999998</v>
      </c>
      <c r="G50" s="54"/>
    </row>
    <row r="51" spans="1:7" s="18" customFormat="1" x14ac:dyDescent="0.25">
      <c r="A51" s="26"/>
      <c r="B51" s="18" t="s">
        <v>43</v>
      </c>
      <c r="C51" s="26"/>
      <c r="D51" s="27"/>
      <c r="E51" s="27"/>
      <c r="F51" s="6">
        <v>21.04</v>
      </c>
      <c r="G51" s="54"/>
    </row>
    <row r="52" spans="1:7" s="18" customFormat="1" x14ac:dyDescent="0.25">
      <c r="A52" s="26"/>
      <c r="B52" s="18" t="s">
        <v>44</v>
      </c>
      <c r="C52" s="26"/>
      <c r="D52" s="27"/>
      <c r="E52" s="27"/>
      <c r="F52" s="6">
        <f>792.51+51555.14</f>
        <v>52347.65</v>
      </c>
      <c r="G52" s="54"/>
    </row>
    <row r="53" spans="1:7" x14ac:dyDescent="0.25">
      <c r="A53" s="26"/>
      <c r="B53" s="18" t="s">
        <v>45</v>
      </c>
      <c r="C53" s="26"/>
      <c r="D53" s="27"/>
      <c r="E53" s="27"/>
      <c r="F53" s="6">
        <v>118120.46</v>
      </c>
      <c r="G53" s="54"/>
    </row>
    <row r="54" spans="1:7" x14ac:dyDescent="0.25">
      <c r="A54" s="26"/>
      <c r="B54" s="18" t="s">
        <v>54</v>
      </c>
      <c r="C54" s="26"/>
      <c r="D54" s="27"/>
      <c r="E54" s="27"/>
      <c r="F54" s="6">
        <v>1476860.84</v>
      </c>
      <c r="G54" s="54"/>
    </row>
    <row r="55" spans="1:7" x14ac:dyDescent="0.25">
      <c r="A55" s="26"/>
      <c r="B55" s="18" t="s">
        <v>55</v>
      </c>
      <c r="C55" s="26"/>
      <c r="D55" s="27"/>
      <c r="E55" s="27"/>
      <c r="F55" s="6">
        <v>1284.97</v>
      </c>
      <c r="G55" s="54"/>
    </row>
    <row r="56" spans="1:7" x14ac:dyDescent="0.25">
      <c r="A56" s="26"/>
      <c r="B56" s="18" t="s">
        <v>61</v>
      </c>
      <c r="C56" s="26"/>
      <c r="D56" s="27"/>
      <c r="E56" s="27"/>
      <c r="F56" s="6">
        <v>1202.3900000000001</v>
      </c>
      <c r="G56" s="54"/>
    </row>
    <row r="57" spans="1:7" x14ac:dyDescent="0.25">
      <c r="A57" s="26"/>
      <c r="B57" s="18" t="s">
        <v>62</v>
      </c>
      <c r="C57" s="26"/>
      <c r="D57" s="27"/>
      <c r="E57" s="27"/>
      <c r="F57" s="33">
        <v>6534.54</v>
      </c>
      <c r="G57" s="54"/>
    </row>
    <row r="58" spans="1:7" x14ac:dyDescent="0.25">
      <c r="B58" s="1" t="s">
        <v>27</v>
      </c>
      <c r="F58" s="43">
        <f>SUM(F48:F57)</f>
        <v>9811056.4800000023</v>
      </c>
      <c r="G58" s="48">
        <f>+F58/F39</f>
        <v>6.225274729330506E-3</v>
      </c>
    </row>
    <row r="59" spans="1:7" s="18" customFormat="1" ht="15.6" x14ac:dyDescent="0.3">
      <c r="A59" s="8"/>
      <c r="B59" s="10"/>
      <c r="C59" s="8"/>
      <c r="D59" s="12"/>
      <c r="E59" s="12"/>
      <c r="F59"/>
      <c r="G59" s="47"/>
    </row>
    <row r="60" spans="1:7" ht="16.2" thickBot="1" x14ac:dyDescent="0.35">
      <c r="B60" s="35" t="s">
        <v>17</v>
      </c>
      <c r="C60" s="39"/>
      <c r="D60" s="40"/>
      <c r="E60" s="40"/>
      <c r="F60" s="41">
        <f>+F39-F46-F58</f>
        <v>1514409918.1600001</v>
      </c>
      <c r="G60" s="49">
        <f>+F60/F39</f>
        <v>0.96091769653831671</v>
      </c>
    </row>
    <row r="61" spans="1:7" ht="15.6" x14ac:dyDescent="0.3">
      <c r="B61" s="31"/>
      <c r="C61" s="26"/>
      <c r="D61" s="27"/>
      <c r="E61" s="27"/>
      <c r="F61" s="32"/>
    </row>
    <row r="62" spans="1:7" ht="15.6" x14ac:dyDescent="0.3">
      <c r="B62" s="31" t="s">
        <v>16</v>
      </c>
      <c r="C62" s="26"/>
      <c r="D62" s="27"/>
      <c r="E62" s="27"/>
      <c r="F62" s="18"/>
    </row>
    <row r="63" spans="1:7" ht="15.6" x14ac:dyDescent="0.3">
      <c r="B63" s="31"/>
      <c r="C63" s="26"/>
      <c r="D63" s="27"/>
      <c r="E63" s="27"/>
      <c r="F63" s="18"/>
    </row>
    <row r="64" spans="1:7" s="18" customFormat="1" x14ac:dyDescent="0.25">
      <c r="A64" s="26"/>
      <c r="B64" s="18" t="s">
        <v>10</v>
      </c>
      <c r="C64" s="26"/>
      <c r="D64" s="27"/>
      <c r="E64" s="27"/>
      <c r="F64" s="28">
        <f>1490781469.67</f>
        <v>1490781469.6700001</v>
      </c>
      <c r="G64" s="47">
        <f>+F64/F66</f>
        <v>0.94812611918699385</v>
      </c>
    </row>
    <row r="65" spans="1:7" s="18" customFormat="1" x14ac:dyDescent="0.25">
      <c r="A65" s="8"/>
      <c r="B65" s="18" t="s">
        <v>12</v>
      </c>
      <c r="C65" s="26"/>
      <c r="D65" s="27"/>
      <c r="E65" s="27"/>
      <c r="F65" s="33">
        <v>81563642.969999999</v>
      </c>
      <c r="G65" s="47">
        <f>+F65/F66</f>
        <v>5.187388081300609E-2</v>
      </c>
    </row>
    <row r="66" spans="1:7" s="18" customFormat="1" x14ac:dyDescent="0.25">
      <c r="A66" s="8"/>
      <c r="B66" s="29" t="s">
        <v>13</v>
      </c>
      <c r="C66" s="26"/>
      <c r="D66" s="27"/>
      <c r="E66" s="27"/>
      <c r="F66" s="42">
        <f>SUM(F64:F65)</f>
        <v>1572345112.6400001</v>
      </c>
      <c r="G66" s="48">
        <f>+F66/F66</f>
        <v>1</v>
      </c>
    </row>
    <row r="67" spans="1:7" ht="15.6" x14ac:dyDescent="0.3">
      <c r="B67" s="10"/>
    </row>
    <row r="68" spans="1:7" x14ac:dyDescent="0.25">
      <c r="B68" s="18" t="s">
        <v>21</v>
      </c>
      <c r="C68" s="26"/>
      <c r="D68" s="27"/>
      <c r="E68" s="27"/>
      <c r="F68" s="6">
        <v>45426874.329999998</v>
      </c>
    </row>
    <row r="69" spans="1:7" x14ac:dyDescent="0.25">
      <c r="A69" s="26"/>
      <c r="B69" s="18" t="s">
        <v>33</v>
      </c>
      <c r="C69" s="26"/>
      <c r="D69" s="27"/>
      <c r="E69" s="27"/>
      <c r="F69" s="6">
        <v>1095680.05</v>
      </c>
      <c r="G69" s="54"/>
    </row>
    <row r="70" spans="1:7" x14ac:dyDescent="0.25">
      <c r="A70" s="26"/>
      <c r="B70" s="18" t="s">
        <v>36</v>
      </c>
      <c r="C70" s="26"/>
      <c r="D70" s="27"/>
      <c r="E70" s="27"/>
      <c r="F70" s="6">
        <v>4660365.5</v>
      </c>
      <c r="G70" s="54"/>
    </row>
    <row r="71" spans="1:7" x14ac:dyDescent="0.25">
      <c r="A71" s="26"/>
      <c r="B71" s="18" t="s">
        <v>46</v>
      </c>
      <c r="C71" s="26"/>
      <c r="D71" s="27"/>
      <c r="E71" s="27"/>
      <c r="F71" s="6">
        <v>8292.41</v>
      </c>
      <c r="G71" s="54"/>
    </row>
    <row r="72" spans="1:7" x14ac:dyDescent="0.25">
      <c r="B72" s="18" t="s">
        <v>47</v>
      </c>
      <c r="C72" s="26"/>
      <c r="D72" s="27"/>
      <c r="E72" s="27"/>
      <c r="F72" s="33">
        <v>1243.6099999999999</v>
      </c>
    </row>
    <row r="73" spans="1:7" x14ac:dyDescent="0.25">
      <c r="B73" s="29" t="s">
        <v>20</v>
      </c>
      <c r="C73" s="26"/>
      <c r="D73" s="27"/>
      <c r="E73" s="27"/>
      <c r="F73" s="42">
        <f>SUM(F68:F72)</f>
        <v>51192455.899999991</v>
      </c>
      <c r="G73" s="48">
        <f>+F73/F66</f>
        <v>3.2558027807296573E-2</v>
      </c>
    </row>
    <row r="74" spans="1:7" s="18" customFormat="1" ht="15.6" x14ac:dyDescent="0.3">
      <c r="A74" s="8"/>
      <c r="B74" s="10"/>
      <c r="C74" s="8"/>
      <c r="D74" s="12"/>
      <c r="E74" s="12"/>
      <c r="F74"/>
      <c r="G74" s="47"/>
    </row>
    <row r="75" spans="1:7" s="18" customFormat="1" x14ac:dyDescent="0.25">
      <c r="A75" s="8"/>
      <c r="B75" s="18" t="s">
        <v>22</v>
      </c>
      <c r="C75" s="26"/>
      <c r="D75" s="27"/>
      <c r="E75" s="27"/>
      <c r="F75" s="30">
        <v>554063.09</v>
      </c>
      <c r="G75" s="47"/>
    </row>
    <row r="76" spans="1:7" s="18" customFormat="1" x14ac:dyDescent="0.25">
      <c r="A76" s="8"/>
      <c r="B76" s="18" t="s">
        <v>48</v>
      </c>
      <c r="C76" s="26"/>
      <c r="D76" s="27"/>
      <c r="E76" s="27"/>
      <c r="F76" s="30">
        <v>1911.84</v>
      </c>
      <c r="G76" s="47"/>
    </row>
    <row r="77" spans="1:7" x14ac:dyDescent="0.25">
      <c r="B77" s="18" t="s">
        <v>49</v>
      </c>
      <c r="C77" s="26"/>
      <c r="D77" s="27"/>
      <c r="E77" s="27"/>
      <c r="F77" s="30">
        <v>35583.11</v>
      </c>
    </row>
    <row r="78" spans="1:7" x14ac:dyDescent="0.25">
      <c r="B78" s="18" t="s">
        <v>50</v>
      </c>
      <c r="C78" s="26"/>
      <c r="D78" s="27"/>
      <c r="E78" s="27"/>
      <c r="F78" s="30">
        <f>6905278.69+1113292.44-35583.11</f>
        <v>7982988.0200000005</v>
      </c>
    </row>
    <row r="79" spans="1:7" x14ac:dyDescent="0.25">
      <c r="A79" s="26"/>
      <c r="B79" s="18" t="s">
        <v>51</v>
      </c>
      <c r="C79" s="26"/>
      <c r="D79" s="27"/>
      <c r="E79" s="27"/>
      <c r="F79" s="30">
        <f>28270373.25+147750</f>
        <v>28418123.25</v>
      </c>
      <c r="G79" s="54"/>
    </row>
    <row r="80" spans="1:7" x14ac:dyDescent="0.25">
      <c r="A80" s="26"/>
      <c r="B80" s="18" t="s">
        <v>52</v>
      </c>
      <c r="C80" s="26"/>
      <c r="D80" s="27"/>
      <c r="E80" s="27"/>
      <c r="F80" s="30">
        <f>4703426.9+3872000+13.44</f>
        <v>8575440.3399999999</v>
      </c>
      <c r="G80" s="54"/>
    </row>
    <row r="81" spans="1:7" x14ac:dyDescent="0.25">
      <c r="A81" s="26"/>
      <c r="B81" s="18" t="s">
        <v>56</v>
      </c>
      <c r="C81" s="26"/>
      <c r="D81" s="27"/>
      <c r="E81" s="27"/>
      <c r="F81" s="30">
        <v>217315.41</v>
      </c>
      <c r="G81" s="54"/>
    </row>
    <row r="82" spans="1:7" x14ac:dyDescent="0.25">
      <c r="A82" s="26"/>
      <c r="B82" s="50" t="s">
        <v>59</v>
      </c>
      <c r="C82" s="26"/>
      <c r="D82" s="27"/>
      <c r="E82" s="27"/>
      <c r="F82" s="30">
        <v>2962776.9</v>
      </c>
      <c r="G82" s="54"/>
    </row>
    <row r="83" spans="1:7" x14ac:dyDescent="0.25">
      <c r="A83" s="26"/>
      <c r="B83" s="50" t="s">
        <v>60</v>
      </c>
      <c r="C83" s="26"/>
      <c r="D83" s="27"/>
      <c r="E83" s="27"/>
      <c r="F83" s="34">
        <v>1291405.1399999999</v>
      </c>
      <c r="G83" s="54"/>
    </row>
    <row r="84" spans="1:7" x14ac:dyDescent="0.25">
      <c r="B84" s="1" t="s">
        <v>27</v>
      </c>
      <c r="C84" s="26"/>
      <c r="D84" s="27"/>
      <c r="E84" s="27"/>
      <c r="F84" s="43">
        <f>SUM(F75:F83)</f>
        <v>50039607.100000001</v>
      </c>
      <c r="G84" s="48">
        <f>+F84/F66</f>
        <v>3.1824824396205528E-2</v>
      </c>
    </row>
    <row r="85" spans="1:7" ht="15.6" x14ac:dyDescent="0.3">
      <c r="B85" s="10"/>
    </row>
    <row r="86" spans="1:7" ht="16.2" thickBot="1" x14ac:dyDescent="0.35">
      <c r="B86" s="35" t="s">
        <v>18</v>
      </c>
      <c r="C86" s="39"/>
      <c r="D86" s="40"/>
      <c r="E86" s="40"/>
      <c r="F86" s="41">
        <f>+F66-F73-F84</f>
        <v>1471113049.6400001</v>
      </c>
      <c r="G86" s="49">
        <f>+F86/F66</f>
        <v>0.93561714779649785</v>
      </c>
    </row>
    <row r="87" spans="1:7" ht="15.6" x14ac:dyDescent="0.3">
      <c r="B87" s="10"/>
    </row>
  </sheetData>
  <phoneticPr fontId="0" type="noConversion"/>
  <pageMargins left="0.5" right="0.25" top="1" bottom="0.5" header="0.5" footer="0.5"/>
  <pageSetup scale="89" orientation="portrait" verticalDpi="0" r:id="rId1"/>
  <headerFooter alignWithMargins="0">
    <oddFooter>&amp;LCertification June 19, 2001&amp;CPage &amp;P of &amp;N&amp;RTrade Month December 2000</oddFooter>
  </headerFooter>
  <rowBreaks count="1" manualBreakCount="1">
    <brk id="3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 Debtor</vt:lpstr>
      <vt:lpstr>'Dec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2001-07-09T22:16:14Z</cp:lastPrinted>
  <dcterms:created xsi:type="dcterms:W3CDTF">1998-02-17T01:41:47Z</dcterms:created>
  <dcterms:modified xsi:type="dcterms:W3CDTF">2023-09-10T11:38:47Z</dcterms:modified>
</cp:coreProperties>
</file>