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32" yWindow="60" windowWidth="14160" windowHeight="7176" tabRatio="688"/>
  </bookViews>
  <sheets>
    <sheet name="Jan Debtor" sheetId="20" r:id="rId1"/>
  </sheets>
  <externalReferences>
    <externalReference r:id="rId2"/>
    <externalReference r:id="rId3"/>
  </externalReferences>
  <definedNames>
    <definedName name="_MARKET_AP">[1]Summary!$F$8</definedName>
    <definedName name="_MARKET_SHORTFALL">[1]Summary!$F$12</definedName>
    <definedName name="database_dec">#REF!</definedName>
    <definedName name="database_feb01">'[2]list Feb-01'!$A$4:$G$30</definedName>
    <definedName name="database_jan01">#REF!</definedName>
    <definedName name="database_nov">#REF!</definedName>
    <definedName name="_xlnm.Print_Area" localSheetId="0">'Jan Debtor'!$A$1:$G$92</definedName>
  </definedNames>
  <calcPr calcId="92512"/>
</workbook>
</file>

<file path=xl/calcChain.xml><?xml version="1.0" encoding="utf-8"?>
<calcChain xmlns="http://schemas.openxmlformats.org/spreadsheetml/2006/main">
  <c r="G10" i="20" l="1"/>
  <c r="G19" i="20"/>
  <c r="G20" i="20"/>
  <c r="G21" i="20"/>
  <c r="G22" i="20"/>
  <c r="G23" i="20"/>
  <c r="G24" i="20"/>
  <c r="G25" i="20"/>
  <c r="G26" i="20"/>
  <c r="G27" i="20"/>
  <c r="G28" i="20"/>
  <c r="G29" i="20"/>
  <c r="F30" i="20"/>
  <c r="G30" i="20"/>
  <c r="G31" i="20"/>
  <c r="G32" i="20"/>
  <c r="G33" i="20"/>
  <c r="G34" i="20"/>
  <c r="G35" i="20"/>
  <c r="F37" i="20"/>
  <c r="G37" i="20"/>
  <c r="B39" i="20"/>
  <c r="G45" i="20"/>
  <c r="G46" i="20"/>
  <c r="F47" i="20"/>
  <c r="G47" i="20"/>
  <c r="F51" i="20"/>
  <c r="G51" i="20"/>
  <c r="F55" i="20"/>
  <c r="F59" i="20"/>
  <c r="G59" i="20"/>
  <c r="F61" i="20"/>
  <c r="G61" i="20"/>
  <c r="F63" i="20"/>
  <c r="G63" i="20"/>
  <c r="G67" i="20"/>
  <c r="G68" i="20"/>
  <c r="F69" i="20"/>
  <c r="G69" i="20"/>
  <c r="F73" i="20"/>
  <c r="G73" i="20"/>
  <c r="F76" i="20"/>
  <c r="F79" i="20"/>
  <c r="F80" i="20"/>
  <c r="F81" i="20"/>
  <c r="F83" i="20"/>
  <c r="G83" i="20"/>
  <c r="F85" i="20"/>
  <c r="G85" i="20"/>
  <c r="F89" i="20"/>
  <c r="F90" i="20"/>
  <c r="F91" i="20"/>
</calcChain>
</file>

<file path=xl/sharedStrings.xml><?xml version="1.0" encoding="utf-8"?>
<sst xmlns="http://schemas.openxmlformats.org/spreadsheetml/2006/main" count="90" uniqueCount="64">
  <si>
    <t>British Columbia Power Exchange</t>
  </si>
  <si>
    <t>Idaho Power Company</t>
  </si>
  <si>
    <t>Sierra Pacific Power Company</t>
  </si>
  <si>
    <t>Unpaid Balance</t>
  </si>
  <si>
    <t xml:space="preserve"> #</t>
  </si>
  <si>
    <t>Date</t>
  </si>
  <si>
    <t>Customer Name</t>
  </si>
  <si>
    <t>California Power Exchange</t>
  </si>
  <si>
    <t>Type</t>
  </si>
  <si>
    <t>Mkt</t>
  </si>
  <si>
    <t>Inv #</t>
  </si>
  <si>
    <t>Total Due From SCs (Debtors)</t>
  </si>
  <si>
    <t>Strategic Energy</t>
  </si>
  <si>
    <t>Preliminary Invoices</t>
  </si>
  <si>
    <t>Due from SCs</t>
  </si>
  <si>
    <t>Final Invoices</t>
  </si>
  <si>
    <t>Total Invoiced</t>
  </si>
  <si>
    <t>Total Collected</t>
  </si>
  <si>
    <t>Due to SCs</t>
  </si>
  <si>
    <t>Balance Due from SCs</t>
  </si>
  <si>
    <t>Balance Due to SCs</t>
  </si>
  <si>
    <t>Pacific Gas and Electric</t>
  </si>
  <si>
    <t>Total Paid</t>
  </si>
  <si>
    <t>Amounts owed by ISO Debtor that remain unpaid:</t>
  </si>
  <si>
    <t>Trade Month</t>
  </si>
  <si>
    <t>Amount Owed</t>
  </si>
  <si>
    <t>% of total owed to Creditors</t>
  </si>
  <si>
    <t>Total Adjustments</t>
  </si>
  <si>
    <t>% of total due from Debtors</t>
  </si>
  <si>
    <t>ISO Creditors to whom amounts are Owed:</t>
  </si>
  <si>
    <t>Aquila Power</t>
  </si>
  <si>
    <t>Southern California Edison</t>
  </si>
  <si>
    <t>Turlock Irrigation District</t>
  </si>
  <si>
    <t>Applied against Jan-01 GMC 4/27/01</t>
  </si>
  <si>
    <t>For the Trade Month of January 2001</t>
  </si>
  <si>
    <t>Summary of activity for Trade Month of January 2001:</t>
  </si>
  <si>
    <t>Collected 4/20/01</t>
  </si>
  <si>
    <t>Applied against Dec-00 Market AR 4/27/01</t>
  </si>
  <si>
    <t>Applied against Jan-01 Market AP 4/20/01</t>
  </si>
  <si>
    <t>Sacramento Municipal Utility District</t>
  </si>
  <si>
    <t>GMC</t>
  </si>
  <si>
    <t>British Columbia power Exchange</t>
  </si>
  <si>
    <t>Collected 4/2/01</t>
  </si>
  <si>
    <t>Paid 4/2/01</t>
  </si>
  <si>
    <t>Paid 4/27/01</t>
  </si>
  <si>
    <t>Applied against Jan-01 Market AP 4/2/01</t>
  </si>
  <si>
    <t>Cancelled invoices 4/2/01</t>
  </si>
  <si>
    <t>Applied against Dec-00 Market AP 4/13/01</t>
  </si>
  <si>
    <t>Applied against Jan-01 GMC 4/2/01</t>
  </si>
  <si>
    <t>Applied against Jan-01 Market AR 4/2/01</t>
  </si>
  <si>
    <t>Applied against Jan-01 Market AR 4/13/01</t>
  </si>
  <si>
    <t>Cancelled invoice 4/13/01</t>
  </si>
  <si>
    <t>Add Invoice Jan-01 AP 4/2/01</t>
  </si>
  <si>
    <t>Applied against Nov-00 Market AP 5/17/01</t>
  </si>
  <si>
    <t>Applied against Dec-00 Market AP 5/17/01</t>
  </si>
  <si>
    <t>Certification for Market Settlement June 19, 2001</t>
  </si>
  <si>
    <t>Applied against Mar-01 Market AR 5/31/01</t>
  </si>
  <si>
    <t>Total Due to 53 SCs (Creditors)</t>
  </si>
  <si>
    <t>Pacific Gas and Electric (California Power Exchange)</t>
  </si>
  <si>
    <t>Add Uncollected Jan-01 GMC 6/19/01</t>
  </si>
  <si>
    <t>Excess of Balance Due to SCs over Due from SCs</t>
  </si>
  <si>
    <t>Attributable to Trade Month of November 2000</t>
  </si>
  <si>
    <t>Attributable to Trade Month of December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</si>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</sst>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0.000%"/>
    <numFmt numFmtId="182" formatCode="dd\-mmm\-yy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center" wrapText="1"/>
    </xf>
    <xf numFmtId="43" fontId="6" fillId="0" borderId="0" xfId="1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43" fontId="5" fillId="0" borderId="0" xfId="1" applyNumberFormat="1" applyFont="1" applyBorder="1"/>
    <xf numFmtId="0" fontId="8" fillId="0" borderId="0" xfId="0" applyFont="1"/>
    <xf numFmtId="0" fontId="6" fillId="0" borderId="0" xfId="0" applyFont="1"/>
    <xf numFmtId="14" fontId="8" fillId="0" borderId="0" xfId="0" applyNumberFormat="1" applyFont="1"/>
    <xf numFmtId="0" fontId="4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43" fontId="6" fillId="0" borderId="1" xfId="1" applyFont="1" applyBorder="1" applyAlignment="1">
      <alignment horizontal="center" vertical="center" wrapText="1"/>
    </xf>
    <xf numFmtId="181" fontId="2" fillId="0" borderId="2" xfId="2" applyNumberFormat="1" applyFont="1" applyBorder="1"/>
    <xf numFmtId="0" fontId="0" fillId="0" borderId="0" xfId="0" applyBorder="1"/>
    <xf numFmtId="0" fontId="5" fillId="0" borderId="3" xfId="0" applyFont="1" applyBorder="1"/>
    <xf numFmtId="0" fontId="8" fillId="0" borderId="3" xfId="0" applyFont="1" applyBorder="1" applyAlignment="1">
      <alignment horizontal="center"/>
    </xf>
    <xf numFmtId="44" fontId="5" fillId="0" borderId="3" xfId="1" applyNumberFormat="1" applyFont="1" applyBorder="1"/>
    <xf numFmtId="181" fontId="3" fillId="0" borderId="3" xfId="2" applyNumberFormat="1" applyFont="1" applyBorder="1"/>
    <xf numFmtId="43" fontId="5" fillId="0" borderId="3" xfId="1" applyNumberFormat="1" applyFont="1" applyBorder="1"/>
    <xf numFmtId="44" fontId="2" fillId="0" borderId="2" xfId="1" applyNumberFormat="1" applyFont="1" applyBorder="1"/>
    <xf numFmtId="0" fontId="6" fillId="0" borderId="3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5" fillId="0" borderId="0" xfId="1" applyNumberFormat="1" applyFont="1" applyBorder="1"/>
    <xf numFmtId="0" fontId="2" fillId="0" borderId="0" xfId="0" applyFont="1" applyBorder="1"/>
    <xf numFmtId="43" fontId="0" fillId="0" borderId="0" xfId="0" applyNumberFormat="1" applyBorder="1"/>
    <xf numFmtId="0" fontId="4" fillId="0" borderId="0" xfId="0" applyFont="1" applyBorder="1"/>
    <xf numFmtId="44" fontId="9" fillId="0" borderId="0" xfId="1" applyNumberFormat="1" applyFont="1" applyBorder="1"/>
    <xf numFmtId="43" fontId="5" fillId="0" borderId="4" xfId="1" applyNumberFormat="1" applyFont="1" applyBorder="1"/>
    <xf numFmtId="43" fontId="0" fillId="0" borderId="4" xfId="0" applyNumberFormat="1" applyBorder="1"/>
    <xf numFmtId="0" fontId="4" fillId="0" borderId="5" xfId="0" applyFont="1" applyBorder="1"/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43" fontId="6" fillId="0" borderId="8" xfId="1" applyFont="1" applyBorder="1" applyAlignment="1">
      <alignment horizontal="center" vertical="center" wrapText="1"/>
    </xf>
    <xf numFmtId="0" fontId="6" fillId="0" borderId="5" xfId="0" applyFont="1" applyBorder="1"/>
    <xf numFmtId="0" fontId="6" fillId="0" borderId="5" xfId="0" applyFont="1" applyBorder="1" applyAlignment="1">
      <alignment horizontal="center"/>
    </xf>
    <xf numFmtId="44" fontId="9" fillId="0" borderId="5" xfId="1" applyNumberFormat="1" applyFont="1" applyBorder="1"/>
    <xf numFmtId="0" fontId="4" fillId="0" borderId="0" xfId="0" applyFont="1" applyAlignment="1">
      <alignment horizontal="left"/>
    </xf>
    <xf numFmtId="43" fontId="5" fillId="0" borderId="9" xfId="1" applyNumberFormat="1" applyFont="1" applyBorder="1"/>
    <xf numFmtId="181" fontId="3" fillId="0" borderId="9" xfId="2" applyNumberFormat="1" applyFont="1" applyBorder="1"/>
    <xf numFmtId="181" fontId="0" fillId="0" borderId="0" xfId="0" applyNumberFormat="1"/>
    <xf numFmtId="181" fontId="2" fillId="0" borderId="0" xfId="0" applyNumberFormat="1" applyFont="1"/>
    <xf numFmtId="181" fontId="2" fillId="0" borderId="5" xfId="0" applyNumberFormat="1" applyFont="1" applyBorder="1"/>
    <xf numFmtId="181" fontId="3" fillId="0" borderId="0" xfId="0" applyNumberFormat="1" applyFont="1"/>
    <xf numFmtId="181" fontId="2" fillId="0" borderId="0" xfId="0" applyNumberFormat="1" applyFont="1" applyBorder="1"/>
    <xf numFmtId="0" fontId="0" fillId="0" borderId="0" xfId="0" applyFill="1" applyBorder="1"/>
    <xf numFmtId="182" fontId="6" fillId="0" borderId="3" xfId="0" applyNumberFormat="1" applyFont="1" applyBorder="1" applyAlignment="1">
      <alignment wrapText="1"/>
    </xf>
    <xf numFmtId="0" fontId="3" fillId="0" borderId="0" xfId="0" applyFont="1" applyBorder="1"/>
    <xf numFmtId="44" fontId="9" fillId="0" borderId="2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losing%20061901%20certific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Nov-00"/>
      <sheetName val="Cert Nov-00"/>
      <sheetName val="list Dec-00"/>
      <sheetName val="Cert Dec-00"/>
      <sheetName val="list Jan-01"/>
      <sheetName val="Cert Jan-01"/>
      <sheetName val="list Feb-01"/>
      <sheetName val="Cert Feb-01"/>
      <sheetName val="list Mar-01"/>
      <sheetName val="Cert Mar-01"/>
      <sheetName val="Certification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>
            <v>1</v>
          </cell>
          <cell r="B4">
            <v>2786</v>
          </cell>
          <cell r="C4" t="str">
            <v>Arizona Electric Power Co.</v>
          </cell>
          <cell r="D4">
            <v>36923</v>
          </cell>
          <cell r="G4">
            <v>12395.36</v>
          </cell>
        </row>
        <row r="5">
          <cell r="A5">
            <v>2</v>
          </cell>
          <cell r="B5">
            <v>3026</v>
          </cell>
          <cell r="C5" t="str">
            <v>California DWR - CERS</v>
          </cell>
          <cell r="D5">
            <v>36923</v>
          </cell>
          <cell r="G5">
            <v>577729609.99000001</v>
          </cell>
        </row>
        <row r="6">
          <cell r="A6">
            <v>3</v>
          </cell>
          <cell r="B6">
            <v>1083</v>
          </cell>
          <cell r="C6" t="str">
            <v>California Department of Water Resources</v>
          </cell>
          <cell r="D6">
            <v>36923</v>
          </cell>
          <cell r="G6">
            <v>11591493.619999999</v>
          </cell>
        </row>
        <row r="7">
          <cell r="A7">
            <v>4</v>
          </cell>
          <cell r="B7">
            <v>3126</v>
          </cell>
          <cell r="C7" t="str">
            <v>California ISO</v>
          </cell>
          <cell r="D7">
            <v>36923</v>
          </cell>
          <cell r="G7">
            <v>36090414.729999997</v>
          </cell>
        </row>
        <row r="8">
          <cell r="A8">
            <v>5</v>
          </cell>
          <cell r="B8">
            <v>1019</v>
          </cell>
          <cell r="C8" t="str">
            <v xml:space="preserve">California Polar Power </v>
          </cell>
          <cell r="D8">
            <v>36923</v>
          </cell>
          <cell r="G8">
            <v>217924.95</v>
          </cell>
        </row>
        <row r="9">
          <cell r="A9">
            <v>6</v>
          </cell>
          <cell r="B9">
            <v>2946</v>
          </cell>
          <cell r="C9" t="str">
            <v>California Power Exchange - PX5</v>
          </cell>
          <cell r="D9">
            <v>36923</v>
          </cell>
          <cell r="G9">
            <v>12267939.539999999</v>
          </cell>
        </row>
        <row r="10">
          <cell r="A10">
            <v>7</v>
          </cell>
          <cell r="B10">
            <v>1685</v>
          </cell>
          <cell r="C10" t="str">
            <v>City of Banning</v>
          </cell>
          <cell r="D10">
            <v>36923</v>
          </cell>
          <cell r="G10">
            <v>18586.04</v>
          </cell>
        </row>
        <row r="11">
          <cell r="A11">
            <v>8</v>
          </cell>
          <cell r="B11">
            <v>1504</v>
          </cell>
          <cell r="C11" t="str">
            <v>City of Glendale</v>
          </cell>
          <cell r="D11">
            <v>36923</v>
          </cell>
          <cell r="G11">
            <v>3521863.07</v>
          </cell>
        </row>
        <row r="12">
          <cell r="A12">
            <v>9</v>
          </cell>
          <cell r="B12">
            <v>1564</v>
          </cell>
          <cell r="C12" t="str">
            <v>City of Pasadena</v>
          </cell>
          <cell r="D12">
            <v>36923</v>
          </cell>
          <cell r="G12">
            <v>609593.23</v>
          </cell>
        </row>
        <row r="13">
          <cell r="A13">
            <v>10</v>
          </cell>
          <cell r="B13">
            <v>2405</v>
          </cell>
          <cell r="C13" t="str">
            <v>Coral Power, LLC</v>
          </cell>
          <cell r="D13">
            <v>36923</v>
          </cell>
          <cell r="G13">
            <v>132052.92000000001</v>
          </cell>
        </row>
        <row r="14">
          <cell r="A14">
            <v>11</v>
          </cell>
          <cell r="B14">
            <v>1017</v>
          </cell>
          <cell r="C14" t="str">
            <v>Duke Energy Trading and Marketing</v>
          </cell>
          <cell r="D14">
            <v>36923</v>
          </cell>
          <cell r="G14">
            <v>3456990.88</v>
          </cell>
        </row>
        <row r="15">
          <cell r="A15">
            <v>12</v>
          </cell>
          <cell r="B15">
            <v>1020</v>
          </cell>
          <cell r="C15" t="str">
            <v>Dynegy Power Marketing</v>
          </cell>
          <cell r="D15">
            <v>36923</v>
          </cell>
          <cell r="G15">
            <v>130420316.47</v>
          </cell>
        </row>
        <row r="16">
          <cell r="A16">
            <v>13</v>
          </cell>
          <cell r="B16">
            <v>1001</v>
          </cell>
          <cell r="C16" t="str">
            <v>ENRON Power Marketing Inc.</v>
          </cell>
          <cell r="D16">
            <v>36923</v>
          </cell>
          <cell r="G16">
            <v>665669.73</v>
          </cell>
        </row>
        <row r="17">
          <cell r="A17">
            <v>14</v>
          </cell>
          <cell r="B17">
            <v>1304</v>
          </cell>
          <cell r="C17" t="str">
            <v>Modesto Irrigation District</v>
          </cell>
          <cell r="D17">
            <v>36923</v>
          </cell>
          <cell r="G17">
            <v>574331.56999999995</v>
          </cell>
        </row>
        <row r="18">
          <cell r="A18">
            <v>15</v>
          </cell>
          <cell r="B18">
            <v>2530</v>
          </cell>
          <cell r="C18" t="str">
            <v>Morgan Stanley Capital Group</v>
          </cell>
          <cell r="D18">
            <v>36923</v>
          </cell>
          <cell r="G18">
            <v>96329.12</v>
          </cell>
        </row>
        <row r="19">
          <cell r="A19">
            <v>16</v>
          </cell>
          <cell r="B19">
            <v>2546</v>
          </cell>
          <cell r="C19" t="str">
            <v>NewEnergy Inc.</v>
          </cell>
          <cell r="D19">
            <v>36923</v>
          </cell>
          <cell r="G19">
            <v>642127.31999999995</v>
          </cell>
        </row>
        <row r="20">
          <cell r="A20">
            <v>17</v>
          </cell>
          <cell r="B20">
            <v>2425</v>
          </cell>
          <cell r="C20" t="str">
            <v>PG&amp;E Energy Trading Power</v>
          </cell>
          <cell r="D20">
            <v>36923</v>
          </cell>
          <cell r="G20">
            <v>41602.730000000003</v>
          </cell>
        </row>
        <row r="21">
          <cell r="A21">
            <v>18</v>
          </cell>
          <cell r="B21">
            <v>2646</v>
          </cell>
          <cell r="C21" t="str">
            <v>PacifiCorp Power Marketing</v>
          </cell>
          <cell r="D21">
            <v>36923</v>
          </cell>
          <cell r="G21">
            <v>39267.61</v>
          </cell>
        </row>
        <row r="22">
          <cell r="A22">
            <v>19</v>
          </cell>
          <cell r="B22">
            <v>1183</v>
          </cell>
          <cell r="C22" t="str">
            <v>Pacific Gas and Electric - TO</v>
          </cell>
          <cell r="D22">
            <v>36923</v>
          </cell>
          <cell r="G22">
            <v>16201103.85</v>
          </cell>
        </row>
        <row r="23">
          <cell r="A23">
            <v>20</v>
          </cell>
          <cell r="B23">
            <v>1012</v>
          </cell>
          <cell r="C23" t="str">
            <v>Portland General Electric</v>
          </cell>
          <cell r="D23">
            <v>36923</v>
          </cell>
          <cell r="G23">
            <v>4144177.41</v>
          </cell>
        </row>
        <row r="24">
          <cell r="A24">
            <v>21</v>
          </cell>
          <cell r="B24">
            <v>1064</v>
          </cell>
          <cell r="C24" t="str">
            <v>Reliant Energy Services</v>
          </cell>
          <cell r="D24">
            <v>36923</v>
          </cell>
          <cell r="G24">
            <v>41854598.899999999</v>
          </cell>
        </row>
        <row r="25">
          <cell r="A25">
            <v>22</v>
          </cell>
          <cell r="B25">
            <v>1184</v>
          </cell>
          <cell r="C25" t="str">
            <v>San Diego Gas &amp; Electric - TO</v>
          </cell>
          <cell r="D25">
            <v>36923</v>
          </cell>
          <cell r="G25">
            <v>1586248.82</v>
          </cell>
        </row>
        <row r="26">
          <cell r="A26">
            <v>23</v>
          </cell>
          <cell r="B26">
            <v>1018</v>
          </cell>
          <cell r="C26" t="str">
            <v>Sempra Energy Trading</v>
          </cell>
          <cell r="D26">
            <v>36923</v>
          </cell>
          <cell r="G26">
            <v>2514518.5499999998</v>
          </cell>
        </row>
        <row r="27">
          <cell r="A27">
            <v>24</v>
          </cell>
          <cell r="B27">
            <v>1203</v>
          </cell>
          <cell r="C27" t="str">
            <v>Southern California Edison - TO</v>
          </cell>
          <cell r="D27">
            <v>36923</v>
          </cell>
          <cell r="G27">
            <v>2315398.27</v>
          </cell>
        </row>
        <row r="28">
          <cell r="A28">
            <v>25</v>
          </cell>
          <cell r="B28">
            <v>1022</v>
          </cell>
          <cell r="C28" t="str">
            <v>Southern Company Energy Marketing</v>
          </cell>
          <cell r="D28">
            <v>36923</v>
          </cell>
          <cell r="G28">
            <v>10983048.75</v>
          </cell>
        </row>
        <row r="29">
          <cell r="A29">
            <v>26</v>
          </cell>
          <cell r="B29">
            <v>2465</v>
          </cell>
          <cell r="C29" t="str">
            <v>Strategic Energy</v>
          </cell>
          <cell r="D29">
            <v>36923</v>
          </cell>
          <cell r="G29">
            <v>503050.82</v>
          </cell>
        </row>
        <row r="30">
          <cell r="A30">
            <v>27</v>
          </cell>
          <cell r="B30">
            <v>1163</v>
          </cell>
          <cell r="C30" t="str">
            <v>Williams Energy Services</v>
          </cell>
          <cell r="D30">
            <v>36923</v>
          </cell>
          <cell r="G30">
            <v>120777360.23999999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G94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5" style="8" customWidth="1"/>
    <col min="2" max="2" width="50" customWidth="1"/>
    <col min="3" max="3" width="8.109375" style="8" customWidth="1"/>
    <col min="4" max="4" width="6" style="12" customWidth="1"/>
    <col min="5" max="5" width="5" style="12" customWidth="1"/>
    <col min="6" max="6" width="17.44140625" customWidth="1"/>
    <col min="7" max="7" width="9.33203125" customWidth="1"/>
  </cols>
  <sheetData>
    <row r="1" spans="1:7" ht="15.6" x14ac:dyDescent="0.3">
      <c r="B1" s="42" t="s">
        <v>55</v>
      </c>
    </row>
    <row r="2" spans="1:7" ht="15.6" x14ac:dyDescent="0.3">
      <c r="B2" s="10"/>
    </row>
    <row r="3" spans="1:7" ht="15.6" x14ac:dyDescent="0.3">
      <c r="B3" s="10" t="s">
        <v>34</v>
      </c>
    </row>
    <row r="4" spans="1:7" ht="15.6" x14ac:dyDescent="0.3">
      <c r="B4" s="10"/>
    </row>
    <row r="5" spans="1:7" ht="15.6" x14ac:dyDescent="0.3">
      <c r="B5" s="10"/>
    </row>
    <row r="6" spans="1:7" ht="15.6" x14ac:dyDescent="0.3">
      <c r="B6" s="10"/>
    </row>
    <row r="7" spans="1:7" ht="16.2" thickBot="1" x14ac:dyDescent="0.35">
      <c r="A7" s="10" t="s">
        <v>29</v>
      </c>
    </row>
    <row r="8" spans="1:7" s="5" customFormat="1" ht="31.8" thickTop="1" thickBot="1" x14ac:dyDescent="0.3">
      <c r="A8" s="15" t="s">
        <v>4</v>
      </c>
      <c r="B8" s="15" t="s">
        <v>6</v>
      </c>
      <c r="C8" s="15" t="s">
        <v>24</v>
      </c>
      <c r="D8" s="36"/>
      <c r="E8" s="37"/>
      <c r="F8" s="38" t="s">
        <v>25</v>
      </c>
      <c r="G8" s="16" t="s">
        <v>26</v>
      </c>
    </row>
    <row r="9" spans="1:7" s="3" customFormat="1" ht="13.5" customHeight="1" thickTop="1" x14ac:dyDescent="0.2">
      <c r="F9" s="4"/>
    </row>
    <row r="10" spans="1:7" ht="13.8" thickBot="1" x14ac:dyDescent="0.3">
      <c r="A10" s="11"/>
      <c r="B10" s="1" t="s">
        <v>57</v>
      </c>
      <c r="C10" s="11"/>
      <c r="D10" s="14"/>
      <c r="E10" s="14"/>
      <c r="F10" s="24">
        <v>824467724.60000002</v>
      </c>
      <c r="G10" s="17">
        <f>+F10/F$10</f>
        <v>1</v>
      </c>
    </row>
    <row r="11" spans="1:7" ht="16.2" thickTop="1" x14ac:dyDescent="0.3">
      <c r="B11" s="10"/>
    </row>
    <row r="12" spans="1:7" ht="15.6" x14ac:dyDescent="0.3">
      <c r="B12" s="10"/>
    </row>
    <row r="13" spans="1:7" ht="15.6" x14ac:dyDescent="0.3">
      <c r="B13" s="10"/>
    </row>
    <row r="14" spans="1:7" ht="15.6" x14ac:dyDescent="0.3">
      <c r="B14" s="10"/>
    </row>
    <row r="15" spans="1:7" s="5" customFormat="1" ht="15.6" x14ac:dyDescent="0.3">
      <c r="A15" s="8"/>
      <c r="B15" s="10"/>
      <c r="C15" s="8"/>
      <c r="D15" s="12"/>
      <c r="E15" s="12"/>
      <c r="F15"/>
      <c r="G15"/>
    </row>
    <row r="16" spans="1:7" ht="16.2" thickBot="1" x14ac:dyDescent="0.35">
      <c r="A16" s="10" t="s">
        <v>23</v>
      </c>
    </row>
    <row r="17" spans="1:7" ht="31.8" thickTop="1" thickBot="1" x14ac:dyDescent="0.3">
      <c r="A17" s="15" t="s">
        <v>4</v>
      </c>
      <c r="B17" s="15" t="s">
        <v>6</v>
      </c>
      <c r="C17" s="15" t="s">
        <v>5</v>
      </c>
      <c r="D17" s="15" t="s">
        <v>10</v>
      </c>
      <c r="E17" s="15" t="s">
        <v>8</v>
      </c>
      <c r="F17" s="16" t="s">
        <v>3</v>
      </c>
      <c r="G17" s="16" t="s">
        <v>28</v>
      </c>
    </row>
    <row r="18" spans="1:7" ht="13.8" thickTop="1" x14ac:dyDescent="0.25"/>
    <row r="19" spans="1:7" x14ac:dyDescent="0.25">
      <c r="A19" s="20">
        <v>1924</v>
      </c>
      <c r="B19" s="19" t="s">
        <v>30</v>
      </c>
      <c r="C19" s="51">
        <v>36977</v>
      </c>
      <c r="D19" s="25">
        <v>14426</v>
      </c>
      <c r="E19" s="20" t="s">
        <v>40</v>
      </c>
      <c r="F19" s="21">
        <v>4502.96</v>
      </c>
      <c r="G19" s="22">
        <f>+F19/$F$37</f>
        <v>5.5898009148740524E-6</v>
      </c>
    </row>
    <row r="20" spans="1:7" x14ac:dyDescent="0.25">
      <c r="A20" s="20">
        <v>2606</v>
      </c>
      <c r="B20" s="19" t="s">
        <v>41</v>
      </c>
      <c r="C20" s="51">
        <v>36977</v>
      </c>
      <c r="D20" s="25">
        <v>14415</v>
      </c>
      <c r="E20" s="20" t="s">
        <v>40</v>
      </c>
      <c r="F20" s="23">
        <v>145848.15</v>
      </c>
      <c r="G20" s="22">
        <f t="shared" ref="G20:G35" si="0">+F20/$F$37</f>
        <v>1.8105026966766039E-4</v>
      </c>
    </row>
    <row r="21" spans="1:7" x14ac:dyDescent="0.25">
      <c r="A21" s="20">
        <v>1544</v>
      </c>
      <c r="B21" s="19" t="s">
        <v>1</v>
      </c>
      <c r="C21" s="51">
        <v>36977</v>
      </c>
      <c r="D21" s="25">
        <v>14431</v>
      </c>
      <c r="E21" s="20" t="s">
        <v>40</v>
      </c>
      <c r="F21" s="23">
        <v>80164.399999999994</v>
      </c>
      <c r="G21" s="22">
        <f t="shared" si="0"/>
        <v>9.9512995109956437E-5</v>
      </c>
    </row>
    <row r="22" spans="1:7" x14ac:dyDescent="0.25">
      <c r="A22" s="20">
        <v>2528</v>
      </c>
      <c r="B22" s="19" t="s">
        <v>39</v>
      </c>
      <c r="C22" s="51">
        <v>36977</v>
      </c>
      <c r="D22" s="25">
        <v>14418</v>
      </c>
      <c r="E22" s="20" t="s">
        <v>40</v>
      </c>
      <c r="F22" s="23">
        <v>159458.66</v>
      </c>
      <c r="G22" s="22">
        <f t="shared" si="0"/>
        <v>1.9794583197554286E-4</v>
      </c>
    </row>
    <row r="23" spans="1:7" x14ac:dyDescent="0.25">
      <c r="A23" s="20">
        <v>2767</v>
      </c>
      <c r="B23" s="19" t="s">
        <v>2</v>
      </c>
      <c r="C23" s="51">
        <v>36994</v>
      </c>
      <c r="D23" s="25">
        <v>14607</v>
      </c>
      <c r="E23" s="20" t="s">
        <v>40</v>
      </c>
      <c r="F23" s="23">
        <v>1151.3599999999999</v>
      </c>
      <c r="G23" s="22">
        <f t="shared" si="0"/>
        <v>1.4292539088398271E-6</v>
      </c>
    </row>
    <row r="24" spans="1:7" x14ac:dyDescent="0.25">
      <c r="A24" s="20">
        <v>1010</v>
      </c>
      <c r="B24" s="19" t="s">
        <v>31</v>
      </c>
      <c r="C24" s="51">
        <v>36977</v>
      </c>
      <c r="D24" s="25">
        <v>14459</v>
      </c>
      <c r="E24" s="20" t="s">
        <v>40</v>
      </c>
      <c r="F24" s="23">
        <v>2678130.4300000002</v>
      </c>
      <c r="G24" s="22">
        <f t="shared" si="0"/>
        <v>3.3245278500732942E-3</v>
      </c>
    </row>
    <row r="25" spans="1:7" x14ac:dyDescent="0.25">
      <c r="A25" s="20">
        <v>2966</v>
      </c>
      <c r="B25" s="19" t="s">
        <v>32</v>
      </c>
      <c r="C25" s="51">
        <v>36994</v>
      </c>
      <c r="D25" s="25">
        <v>14602</v>
      </c>
      <c r="E25" s="20" t="s">
        <v>40</v>
      </c>
      <c r="F25" s="23">
        <v>617.11</v>
      </c>
      <c r="G25" s="22">
        <f t="shared" si="0"/>
        <v>7.6605655892522396E-7</v>
      </c>
    </row>
    <row r="26" spans="1:7" x14ac:dyDescent="0.25">
      <c r="A26" s="20">
        <v>1924</v>
      </c>
      <c r="B26" s="19" t="s">
        <v>30</v>
      </c>
      <c r="C26" s="51">
        <v>36977</v>
      </c>
      <c r="D26" s="25">
        <v>14495</v>
      </c>
      <c r="E26" s="20" t="s">
        <v>9</v>
      </c>
      <c r="F26" s="23">
        <v>361251.6</v>
      </c>
      <c r="G26" s="22">
        <f t="shared" si="0"/>
        <v>4.4844380678036558E-4</v>
      </c>
    </row>
    <row r="27" spans="1:7" x14ac:dyDescent="0.25">
      <c r="A27" s="20">
        <v>2606</v>
      </c>
      <c r="B27" s="19" t="s">
        <v>0</v>
      </c>
      <c r="C27" s="51">
        <v>36977</v>
      </c>
      <c r="D27" s="25">
        <v>14483</v>
      </c>
      <c r="E27" s="20" t="s">
        <v>9</v>
      </c>
      <c r="F27" s="23">
        <v>2008731.95</v>
      </c>
      <c r="G27" s="22">
        <f t="shared" si="0"/>
        <v>2.4935623882616632E-3</v>
      </c>
    </row>
    <row r="28" spans="1:7" x14ac:dyDescent="0.25">
      <c r="A28" s="20">
        <v>1243</v>
      </c>
      <c r="B28" s="19" t="s">
        <v>7</v>
      </c>
      <c r="C28" s="51">
        <v>36977</v>
      </c>
      <c r="D28" s="25">
        <v>14510</v>
      </c>
      <c r="E28" s="20" t="s">
        <v>9</v>
      </c>
      <c r="F28" s="23">
        <v>415999776.30000001</v>
      </c>
      <c r="G28" s="22">
        <f t="shared" si="0"/>
        <v>0.51640608181044045</v>
      </c>
    </row>
    <row r="29" spans="1:7" x14ac:dyDescent="0.25">
      <c r="A29" s="20">
        <v>1243</v>
      </c>
      <c r="B29" s="19" t="s">
        <v>7</v>
      </c>
      <c r="C29" s="51">
        <v>36994</v>
      </c>
      <c r="D29" s="25">
        <v>14709</v>
      </c>
      <c r="E29" s="20" t="s">
        <v>9</v>
      </c>
      <c r="F29" s="23">
        <v>14624579.52</v>
      </c>
      <c r="G29" s="22">
        <f t="shared" si="0"/>
        <v>1.8154389108618402E-2</v>
      </c>
    </row>
    <row r="30" spans="1:7" x14ac:dyDescent="0.25">
      <c r="A30" s="20">
        <v>2769</v>
      </c>
      <c r="B30" s="19" t="s">
        <v>58</v>
      </c>
      <c r="C30" s="51">
        <v>36977</v>
      </c>
      <c r="D30" s="25">
        <v>14475</v>
      </c>
      <c r="E30" s="20" t="s">
        <v>9</v>
      </c>
      <c r="F30" s="23">
        <f>206727081.73-2136592.33</f>
        <v>204590489.39999998</v>
      </c>
      <c r="G30" s="22">
        <f t="shared" si="0"/>
        <v>0.25397074475959147</v>
      </c>
    </row>
    <row r="31" spans="1:7" x14ac:dyDescent="0.25">
      <c r="A31" s="20">
        <v>2769</v>
      </c>
      <c r="B31" s="19" t="s">
        <v>7</v>
      </c>
      <c r="C31" s="51">
        <v>36977</v>
      </c>
      <c r="D31" s="25">
        <v>14475</v>
      </c>
      <c r="E31" s="20" t="s">
        <v>9</v>
      </c>
      <c r="F31" s="23">
        <v>2136592.33</v>
      </c>
      <c r="G31" s="22">
        <f t="shared" si="0"/>
        <v>2.6522833338397151E-3</v>
      </c>
    </row>
    <row r="32" spans="1:7" x14ac:dyDescent="0.25">
      <c r="A32" s="20">
        <v>1544</v>
      </c>
      <c r="B32" s="19" t="s">
        <v>1</v>
      </c>
      <c r="C32" s="51">
        <v>36977</v>
      </c>
      <c r="D32" s="25">
        <v>14500</v>
      </c>
      <c r="E32" s="20" t="s">
        <v>9</v>
      </c>
      <c r="F32" s="23">
        <v>1844911.74</v>
      </c>
      <c r="G32" s="22">
        <f t="shared" si="0"/>
        <v>2.290202296292634E-3</v>
      </c>
    </row>
    <row r="33" spans="1:7" x14ac:dyDescent="0.25">
      <c r="A33" s="20">
        <v>1011</v>
      </c>
      <c r="B33" s="19" t="s">
        <v>21</v>
      </c>
      <c r="C33" s="51">
        <v>36977</v>
      </c>
      <c r="D33" s="25">
        <v>14531</v>
      </c>
      <c r="E33" s="20" t="s">
        <v>9</v>
      </c>
      <c r="F33" s="23">
        <v>3798392.4</v>
      </c>
      <c r="G33" s="22">
        <f t="shared" si="0"/>
        <v>4.7151778635765463E-3</v>
      </c>
    </row>
    <row r="34" spans="1:7" x14ac:dyDescent="0.25">
      <c r="A34" s="20">
        <v>1010</v>
      </c>
      <c r="B34" s="19" t="s">
        <v>31</v>
      </c>
      <c r="C34" s="51">
        <v>36977</v>
      </c>
      <c r="D34" s="25">
        <v>14532</v>
      </c>
      <c r="E34" s="20" t="s">
        <v>9</v>
      </c>
      <c r="F34" s="23">
        <v>155833733.33000001</v>
      </c>
      <c r="G34" s="22">
        <f t="shared" si="0"/>
        <v>0.19344598778054284</v>
      </c>
    </row>
    <row r="35" spans="1:7" x14ac:dyDescent="0.25">
      <c r="A35" s="20">
        <v>2465</v>
      </c>
      <c r="B35" s="19" t="s">
        <v>12</v>
      </c>
      <c r="C35" s="51">
        <v>36977</v>
      </c>
      <c r="D35" s="25">
        <v>14489</v>
      </c>
      <c r="E35" s="20" t="s">
        <v>9</v>
      </c>
      <c r="F35" s="43">
        <v>1298819.78</v>
      </c>
      <c r="G35" s="44">
        <f t="shared" si="0"/>
        <v>1.6123047938468287E-3</v>
      </c>
    </row>
    <row r="36" spans="1:7" x14ac:dyDescent="0.25">
      <c r="A36" s="7"/>
      <c r="B36" s="2"/>
      <c r="C36" s="9"/>
      <c r="D36" s="7"/>
      <c r="E36" s="13"/>
      <c r="F36" s="6"/>
      <c r="G36" s="18"/>
    </row>
    <row r="37" spans="1:7" ht="13.8" thickBot="1" x14ac:dyDescent="0.3">
      <c r="B37" s="1" t="s">
        <v>11</v>
      </c>
      <c r="F37" s="24">
        <f>SUM(F19:F36)</f>
        <v>805567151.41999996</v>
      </c>
      <c r="G37" s="17">
        <f>+F37/F37</f>
        <v>1</v>
      </c>
    </row>
    <row r="38" spans="1:7" ht="13.8" thickTop="1" x14ac:dyDescent="0.25"/>
    <row r="39" spans="1:7" ht="15.6" x14ac:dyDescent="0.3">
      <c r="B39" s="10" t="str">
        <f>+B1</f>
        <v>Certification for Market Settlement June 19, 2001</v>
      </c>
    </row>
    <row r="40" spans="1:7" ht="15.6" x14ac:dyDescent="0.3">
      <c r="B40" s="10"/>
    </row>
    <row r="41" spans="1:7" ht="15.6" x14ac:dyDescent="0.3">
      <c r="B41" s="10" t="s">
        <v>35</v>
      </c>
    </row>
    <row r="42" spans="1:7" ht="15.6" x14ac:dyDescent="0.3">
      <c r="B42" s="10"/>
    </row>
    <row r="43" spans="1:7" ht="15.6" x14ac:dyDescent="0.3">
      <c r="B43" s="10" t="s">
        <v>14</v>
      </c>
    </row>
    <row r="44" spans="1:7" ht="15.6" x14ac:dyDescent="0.3">
      <c r="B44" s="10"/>
    </row>
    <row r="45" spans="1:7" x14ac:dyDescent="0.25">
      <c r="B45" s="18" t="s">
        <v>13</v>
      </c>
      <c r="C45" s="26"/>
      <c r="D45" s="27"/>
      <c r="E45" s="27"/>
      <c r="F45" s="28">
        <v>852880070.61000001</v>
      </c>
      <c r="G45" s="45">
        <f>+F45/F47</f>
        <v>0.94701907326548973</v>
      </c>
    </row>
    <row r="46" spans="1:7" x14ac:dyDescent="0.25">
      <c r="B46" s="18" t="s">
        <v>15</v>
      </c>
      <c r="C46" s="26"/>
      <c r="D46" s="27"/>
      <c r="E46" s="27"/>
      <c r="F46" s="33">
        <v>47714325.729999997</v>
      </c>
      <c r="G46" s="45">
        <f>+F46/F47</f>
        <v>5.2980926734510214E-2</v>
      </c>
    </row>
    <row r="47" spans="1:7" x14ac:dyDescent="0.25">
      <c r="B47" s="29" t="s">
        <v>16</v>
      </c>
      <c r="C47" s="26"/>
      <c r="D47" s="27"/>
      <c r="E47" s="27"/>
      <c r="F47" s="33">
        <f>SUM(F45:F46)</f>
        <v>900594396.34000003</v>
      </c>
      <c r="G47" s="46">
        <f>+F47/F47</f>
        <v>1</v>
      </c>
    </row>
    <row r="48" spans="1:7" ht="15.6" x14ac:dyDescent="0.3">
      <c r="B48" s="10"/>
    </row>
    <row r="49" spans="1:7" x14ac:dyDescent="0.25">
      <c r="B49" s="18" t="s">
        <v>42</v>
      </c>
      <c r="C49" s="26"/>
      <c r="D49" s="27"/>
      <c r="E49" s="27"/>
      <c r="F49" s="6">
        <v>12952984.789999999</v>
      </c>
    </row>
    <row r="50" spans="1:7" x14ac:dyDescent="0.25">
      <c r="B50" s="18" t="s">
        <v>36</v>
      </c>
      <c r="C50" s="26"/>
      <c r="D50" s="27"/>
      <c r="E50" s="27"/>
      <c r="F50" s="33">
        <v>1948770.11</v>
      </c>
    </row>
    <row r="51" spans="1:7" x14ac:dyDescent="0.25">
      <c r="B51" s="29" t="s">
        <v>17</v>
      </c>
      <c r="C51" s="26"/>
      <c r="D51" s="27"/>
      <c r="E51" s="27"/>
      <c r="F51" s="33">
        <f>SUM(F49:F50)</f>
        <v>14901754.899999999</v>
      </c>
      <c r="G51" s="46">
        <f>+F51/F47</f>
        <v>1.654657741660449E-2</v>
      </c>
    </row>
    <row r="52" spans="1:7" ht="15.6" x14ac:dyDescent="0.3">
      <c r="B52" s="10"/>
    </row>
    <row r="53" spans="1:7" x14ac:dyDescent="0.25">
      <c r="A53" s="26"/>
      <c r="B53" s="18" t="s">
        <v>45</v>
      </c>
      <c r="C53" s="26"/>
      <c r="D53" s="27"/>
      <c r="E53" s="27"/>
      <c r="F53" s="6">
        <v>816816.06</v>
      </c>
      <c r="G53" s="18"/>
    </row>
    <row r="54" spans="1:7" s="18" customFormat="1" x14ac:dyDescent="0.25">
      <c r="A54" s="26"/>
      <c r="B54" s="18" t="s">
        <v>46</v>
      </c>
      <c r="C54" s="26"/>
      <c r="D54" s="27"/>
      <c r="E54" s="27"/>
      <c r="F54" s="6">
        <v>30344780.579999998</v>
      </c>
    </row>
    <row r="55" spans="1:7" s="18" customFormat="1" x14ac:dyDescent="0.25">
      <c r="A55" s="26"/>
      <c r="B55" s="18" t="s">
        <v>47</v>
      </c>
      <c r="C55" s="26"/>
      <c r="D55" s="27"/>
      <c r="E55" s="27"/>
      <c r="F55" s="6">
        <f>5033877.99+13.44</f>
        <v>5033891.4300000006</v>
      </c>
    </row>
    <row r="56" spans="1:7" s="18" customFormat="1" x14ac:dyDescent="0.25">
      <c r="A56" s="26"/>
      <c r="B56" s="18" t="s">
        <v>38</v>
      </c>
      <c r="C56" s="26"/>
      <c r="D56" s="27"/>
      <c r="E56" s="27"/>
      <c r="F56" s="6">
        <v>46774875.920000002</v>
      </c>
    </row>
    <row r="57" spans="1:7" s="18" customFormat="1" x14ac:dyDescent="0.25">
      <c r="A57" s="26"/>
      <c r="B57" s="18" t="s">
        <v>53</v>
      </c>
      <c r="C57" s="26"/>
      <c r="D57" s="27"/>
      <c r="E57" s="27"/>
      <c r="F57" s="6">
        <v>7683.69</v>
      </c>
    </row>
    <row r="58" spans="1:7" s="18" customFormat="1" x14ac:dyDescent="0.25">
      <c r="A58" s="26"/>
      <c r="B58" s="18" t="s">
        <v>54</v>
      </c>
      <c r="C58" s="26"/>
      <c r="D58" s="27"/>
      <c r="E58" s="27"/>
      <c r="F58" s="33">
        <v>217315.41</v>
      </c>
    </row>
    <row r="59" spans="1:7" s="18" customFormat="1" x14ac:dyDescent="0.25">
      <c r="A59" s="8"/>
      <c r="B59" s="1" t="s">
        <v>27</v>
      </c>
      <c r="C59" s="8"/>
      <c r="D59" s="12"/>
      <c r="E59" s="12"/>
      <c r="F59" s="34">
        <f>SUM(F53:F58)</f>
        <v>83195363.090000004</v>
      </c>
      <c r="G59" s="46">
        <f>+F59/F47</f>
        <v>9.2378281974776336E-2</v>
      </c>
    </row>
    <row r="60" spans="1:7" s="18" customFormat="1" x14ac:dyDescent="0.25">
      <c r="A60" s="8"/>
      <c r="B60" s="1"/>
      <c r="C60" s="8"/>
      <c r="D60" s="12"/>
      <c r="E60" s="12"/>
      <c r="F60" s="30"/>
      <c r="G60" s="46"/>
    </row>
    <row r="61" spans="1:7" x14ac:dyDescent="0.25">
      <c r="A61" s="26"/>
      <c r="B61" s="18" t="s">
        <v>59</v>
      </c>
      <c r="C61" s="26"/>
      <c r="D61" s="27"/>
      <c r="E61" s="27"/>
      <c r="F61" s="33">
        <f>3077817.99-7944.92</f>
        <v>3069873.0700000003</v>
      </c>
      <c r="G61" s="46">
        <f>+F61/F47</f>
        <v>3.4087188222310856E-3</v>
      </c>
    </row>
    <row r="62" spans="1:7" ht="15.6" x14ac:dyDescent="0.3">
      <c r="B62" s="10"/>
    </row>
    <row r="63" spans="1:7" ht="16.2" thickBot="1" x14ac:dyDescent="0.35">
      <c r="B63" s="35" t="s">
        <v>19</v>
      </c>
      <c r="C63" s="39"/>
      <c r="D63" s="40"/>
      <c r="E63" s="40"/>
      <c r="F63" s="41">
        <f>+F47-F51-F59+F61</f>
        <v>805567151.42000008</v>
      </c>
      <c r="G63" s="47">
        <f>+F63/F47</f>
        <v>0.89448385943085029</v>
      </c>
    </row>
    <row r="64" spans="1:7" ht="15.6" x14ac:dyDescent="0.3">
      <c r="B64" s="31"/>
      <c r="C64" s="26"/>
      <c r="D64" s="27"/>
      <c r="E64" s="27"/>
      <c r="F64" s="32"/>
    </row>
    <row r="65" spans="1:7" ht="15.6" x14ac:dyDescent="0.3">
      <c r="B65" s="31" t="s">
        <v>18</v>
      </c>
      <c r="C65" s="26"/>
      <c r="D65" s="27"/>
      <c r="E65" s="27"/>
      <c r="F65" s="18"/>
    </row>
    <row r="66" spans="1:7" ht="15.6" x14ac:dyDescent="0.3">
      <c r="B66" s="31"/>
      <c r="C66" s="26"/>
      <c r="D66" s="27"/>
      <c r="E66" s="27"/>
      <c r="F66" s="18"/>
    </row>
    <row r="67" spans="1:7" x14ac:dyDescent="0.25">
      <c r="A67" s="26"/>
      <c r="B67" s="18" t="s">
        <v>13</v>
      </c>
      <c r="C67" s="26"/>
      <c r="D67" s="27"/>
      <c r="E67" s="27"/>
      <c r="F67" s="28">
        <v>835450696.79999995</v>
      </c>
      <c r="G67" s="48">
        <f>+F67/F69</f>
        <v>0.94566217633351235</v>
      </c>
    </row>
    <row r="68" spans="1:7" s="18" customFormat="1" x14ac:dyDescent="0.25">
      <c r="A68" s="8"/>
      <c r="B68" s="18" t="s">
        <v>15</v>
      </c>
      <c r="C68" s="26"/>
      <c r="D68" s="27"/>
      <c r="E68" s="27"/>
      <c r="F68" s="33">
        <v>48005063.310000002</v>
      </c>
      <c r="G68" s="48">
        <f>+F68/F69</f>
        <v>5.4337823666487664E-2</v>
      </c>
    </row>
    <row r="69" spans="1:7" x14ac:dyDescent="0.25">
      <c r="B69" s="29" t="s">
        <v>16</v>
      </c>
      <c r="C69" s="26"/>
      <c r="D69" s="27"/>
      <c r="E69" s="27"/>
      <c r="F69" s="33">
        <f>SUM(F67:F68)</f>
        <v>883455760.1099999</v>
      </c>
      <c r="G69" s="46">
        <f>+F69/F69</f>
        <v>1</v>
      </c>
    </row>
    <row r="70" spans="1:7" ht="15.6" x14ac:dyDescent="0.3">
      <c r="B70" s="10"/>
    </row>
    <row r="71" spans="1:7" x14ac:dyDescent="0.25">
      <c r="B71" s="18" t="s">
        <v>43</v>
      </c>
      <c r="C71" s="26"/>
      <c r="D71" s="27"/>
      <c r="E71" s="27"/>
      <c r="F71" s="6">
        <v>5980329.0499999998</v>
      </c>
    </row>
    <row r="72" spans="1:7" x14ac:dyDescent="0.25">
      <c r="B72" s="18" t="s">
        <v>44</v>
      </c>
      <c r="C72" s="26"/>
      <c r="D72" s="27"/>
      <c r="E72" s="27"/>
      <c r="F72" s="33">
        <v>3500845.61</v>
      </c>
    </row>
    <row r="73" spans="1:7" x14ac:dyDescent="0.25">
      <c r="B73" s="29" t="s">
        <v>22</v>
      </c>
      <c r="C73" s="26"/>
      <c r="D73" s="27"/>
      <c r="E73" s="27"/>
      <c r="F73" s="33">
        <f>SUM(F71:F72)</f>
        <v>9481174.6600000001</v>
      </c>
      <c r="G73" s="46">
        <f>+F73/F69</f>
        <v>1.073191787081618E-2</v>
      </c>
    </row>
    <row r="74" spans="1:7" ht="15.6" x14ac:dyDescent="0.3">
      <c r="B74" s="10"/>
    </row>
    <row r="75" spans="1:7" x14ac:dyDescent="0.25">
      <c r="B75" s="18" t="s">
        <v>48</v>
      </c>
      <c r="C75" s="26"/>
      <c r="D75" s="27"/>
      <c r="E75" s="27"/>
      <c r="F75" s="30">
        <v>2355642.34</v>
      </c>
    </row>
    <row r="76" spans="1:7" x14ac:dyDescent="0.25">
      <c r="B76" s="18" t="s">
        <v>52</v>
      </c>
      <c r="C76" s="26"/>
      <c r="D76" s="27"/>
      <c r="E76" s="27"/>
      <c r="F76" s="30">
        <f>-5855172.13+4097000</f>
        <v>-1758172.13</v>
      </c>
    </row>
    <row r="77" spans="1:7" x14ac:dyDescent="0.25">
      <c r="B77" s="18" t="s">
        <v>49</v>
      </c>
      <c r="C77" s="26"/>
      <c r="D77" s="27"/>
      <c r="E77" s="27"/>
      <c r="F77" s="30">
        <v>838299.18</v>
      </c>
    </row>
    <row r="78" spans="1:7" x14ac:dyDescent="0.25">
      <c r="B78" s="18" t="s">
        <v>50</v>
      </c>
      <c r="C78" s="26"/>
      <c r="D78" s="27"/>
      <c r="E78" s="27"/>
      <c r="F78" s="30">
        <v>46774875.920000002</v>
      </c>
    </row>
    <row r="79" spans="1:7" x14ac:dyDescent="0.25">
      <c r="B79" s="18" t="s">
        <v>51</v>
      </c>
      <c r="C79" s="26"/>
      <c r="D79" s="27"/>
      <c r="E79" s="27"/>
      <c r="F79" s="30">
        <f>4388030.55-4097000</f>
        <v>291030.54999999981</v>
      </c>
    </row>
    <row r="80" spans="1:7" x14ac:dyDescent="0.25">
      <c r="B80" s="18" t="s">
        <v>37</v>
      </c>
      <c r="C80" s="26"/>
      <c r="D80" s="27"/>
      <c r="E80" s="27"/>
      <c r="F80" s="30">
        <f>122896.33-4775.87+21.04</f>
        <v>118141.5</v>
      </c>
    </row>
    <row r="81" spans="2:7" x14ac:dyDescent="0.25">
      <c r="B81" s="18" t="s">
        <v>33</v>
      </c>
      <c r="C81" s="26"/>
      <c r="D81" s="27"/>
      <c r="E81" s="27"/>
      <c r="F81" s="30">
        <f>4775.87+4.83</f>
        <v>4780.7</v>
      </c>
    </row>
    <row r="82" spans="2:7" x14ac:dyDescent="0.25">
      <c r="B82" s="50" t="s">
        <v>56</v>
      </c>
      <c r="C82" s="26"/>
      <c r="D82" s="27"/>
      <c r="E82" s="27"/>
      <c r="F82" s="34">
        <v>882262.79</v>
      </c>
    </row>
    <row r="83" spans="2:7" x14ac:dyDescent="0.25">
      <c r="B83" s="1" t="s">
        <v>27</v>
      </c>
      <c r="C83" s="26"/>
      <c r="D83" s="27"/>
      <c r="E83" s="27"/>
      <c r="F83" s="34">
        <f>SUM(F75:F82)</f>
        <v>49506860.850000001</v>
      </c>
      <c r="G83" s="46">
        <f>+F83/F69</f>
        <v>5.6037736223300931E-2</v>
      </c>
    </row>
    <row r="84" spans="2:7" ht="15.6" x14ac:dyDescent="0.3">
      <c r="B84" s="10"/>
    </row>
    <row r="85" spans="2:7" ht="16.2" thickBot="1" x14ac:dyDescent="0.35">
      <c r="B85" s="35" t="s">
        <v>20</v>
      </c>
      <c r="C85" s="39"/>
      <c r="D85" s="40"/>
      <c r="E85" s="40"/>
      <c r="F85" s="41">
        <f>+F69-F73-F83</f>
        <v>824467724.5999999</v>
      </c>
      <c r="G85" s="47">
        <f>+F85/F69</f>
        <v>0.93323034590588294</v>
      </c>
    </row>
    <row r="86" spans="2:7" ht="15.6" x14ac:dyDescent="0.3">
      <c r="B86" s="31"/>
      <c r="C86" s="26"/>
      <c r="D86" s="27"/>
      <c r="E86" s="27"/>
      <c r="F86" s="32"/>
      <c r="G86" s="49"/>
    </row>
    <row r="87" spans="2:7" ht="15.6" x14ac:dyDescent="0.3">
      <c r="B87" s="31" t="s">
        <v>60</v>
      </c>
      <c r="C87" s="26"/>
      <c r="D87" s="27"/>
      <c r="E87" s="27"/>
      <c r="G87" s="49"/>
    </row>
    <row r="88" spans="2:7" ht="15.6" x14ac:dyDescent="0.3">
      <c r="B88" s="31"/>
      <c r="C88" s="26"/>
      <c r="D88" s="27"/>
      <c r="E88" s="27"/>
      <c r="G88" s="49"/>
    </row>
    <row r="89" spans="2:7" x14ac:dyDescent="0.25">
      <c r="B89" s="52" t="s">
        <v>61</v>
      </c>
      <c r="C89" s="26"/>
      <c r="D89" s="27"/>
      <c r="E89" s="27"/>
      <c r="F89" s="28">
        <f>507623448.14-498463066.47</f>
        <v>9160381.6699999571</v>
      </c>
      <c r="G89" s="49"/>
    </row>
    <row r="90" spans="2:7" x14ac:dyDescent="0.25">
      <c r="B90" s="52" t="s">
        <v>62</v>
      </c>
      <c r="C90" s="26"/>
      <c r="D90" s="27"/>
      <c r="E90" s="27"/>
      <c r="F90" s="33">
        <f>+F91-F89</f>
        <v>9740191.5099998713</v>
      </c>
      <c r="G90" s="49"/>
    </row>
    <row r="91" spans="2:7" ht="16.2" thickBot="1" x14ac:dyDescent="0.35">
      <c r="B91" s="31" t="s">
        <v>63</v>
      </c>
      <c r="F91" s="53">
        <f>+F85-F63</f>
        <v>18900573.179999828</v>
      </c>
    </row>
    <row r="92" spans="2:7" ht="13.8" thickTop="1" x14ac:dyDescent="0.25"/>
    <row r="93" spans="2:7" x14ac:dyDescent="0.25">
      <c r="F93" s="12"/>
    </row>
    <row r="94" spans="2:7" x14ac:dyDescent="0.25">
      <c r="F94" s="12"/>
    </row>
  </sheetData>
  <phoneticPr fontId="0" type="noConversion"/>
  <pageMargins left="0.5" right="0.25" top="0.5" bottom="0.5" header="0.5" footer="0"/>
  <pageSetup scale="96" orientation="portrait" verticalDpi="0" r:id="rId1"/>
  <headerFooter alignWithMargins="0">
    <oddFooter>&amp;LCertification June 19, 2001&amp;CPage &amp;P of &amp;N&amp;RTrade Month January 2001</oddFooter>
  </headerFooter>
  <rowBreaks count="1" manualBreakCount="1">
    <brk id="38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Debtor</vt:lpstr>
      <vt:lpstr>'Jan Debtor'!Print_Area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Havlíček Jan</cp:lastModifiedBy>
  <cp:lastPrinted>2001-07-09T22:16:14Z</cp:lastPrinted>
  <dcterms:created xsi:type="dcterms:W3CDTF">1998-02-17T01:41:47Z</dcterms:created>
  <dcterms:modified xsi:type="dcterms:W3CDTF">2023-09-10T11:38:47Z</dcterms:modified>
</cp:coreProperties>
</file>