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6" i="1" l="1"/>
  <c r="I6" i="1"/>
  <c r="J6" i="1"/>
  <c r="L6" i="1"/>
  <c r="L7" i="1"/>
  <c r="G9" i="1"/>
  <c r="H9" i="1"/>
  <c r="G11" i="1"/>
  <c r="J11" i="1"/>
  <c r="L11" i="1"/>
  <c r="L12" i="1"/>
  <c r="G13" i="1"/>
  <c r="G14" i="1"/>
  <c r="H14" i="1"/>
  <c r="G16" i="1"/>
  <c r="J16" i="1"/>
  <c r="L16" i="1"/>
  <c r="L17" i="1"/>
  <c r="G18" i="1"/>
  <c r="G19" i="1"/>
  <c r="H19" i="1"/>
  <c r="G23" i="1"/>
  <c r="J23" i="1"/>
  <c r="L23" i="1"/>
  <c r="G29" i="1"/>
  <c r="J29" i="1"/>
  <c r="L29" i="1"/>
  <c r="G37" i="1"/>
  <c r="H37" i="1"/>
  <c r="J37" i="1"/>
  <c r="L37" i="1"/>
  <c r="G43" i="1"/>
  <c r="J43" i="1"/>
  <c r="L43" i="1"/>
  <c r="G49" i="1"/>
  <c r="J49" i="1"/>
  <c r="L49" i="1"/>
  <c r="G54" i="1"/>
  <c r="H54" i="1"/>
  <c r="I54" i="1"/>
  <c r="J54" i="1"/>
  <c r="K54" i="1"/>
  <c r="L54" i="1"/>
  <c r="I5" i="2"/>
  <c r="I6" i="2"/>
  <c r="I7" i="2"/>
  <c r="I8" i="2"/>
  <c r="I9" i="2"/>
  <c r="I10" i="2"/>
  <c r="I11" i="2"/>
  <c r="I12" i="2"/>
  <c r="I14" i="2"/>
</calcChain>
</file>

<file path=xl/sharedStrings.xml><?xml version="1.0" encoding="utf-8"?>
<sst xmlns="http://schemas.openxmlformats.org/spreadsheetml/2006/main" count="74" uniqueCount="40">
  <si>
    <t>Harbor True-Up Action Itens</t>
  </si>
  <si>
    <t>Oct</t>
  </si>
  <si>
    <t xml:space="preserve">    ISO deal</t>
  </si>
  <si>
    <t>1  Wait on ISO completion later this week and enter in</t>
  </si>
  <si>
    <t>Nov</t>
  </si>
  <si>
    <t>July '00</t>
  </si>
  <si>
    <t>Aug</t>
  </si>
  <si>
    <t>Sep</t>
  </si>
  <si>
    <t>1.  Enter annuity deal for Services Desk Profit</t>
  </si>
  <si>
    <t>3.  Enter annuity deal for Services Desk Profit</t>
  </si>
  <si>
    <t>2.  Recalc Services Profit</t>
  </si>
  <si>
    <t>ISO</t>
  </si>
  <si>
    <t>Total</t>
  </si>
  <si>
    <t>1.  Pay Day Ahead Amount less gas</t>
  </si>
  <si>
    <t>2.  Complete ISO True-Up</t>
  </si>
  <si>
    <t>3.  Recalc. Services Profit</t>
  </si>
  <si>
    <t>4.  Enter Services Annuity</t>
  </si>
  <si>
    <t>Dec</t>
  </si>
  <si>
    <t>Jan</t>
  </si>
  <si>
    <t>Feb</t>
  </si>
  <si>
    <t>Day Ahead less Gas</t>
  </si>
  <si>
    <t>Services Desk Profit</t>
  </si>
  <si>
    <t>Payments</t>
  </si>
  <si>
    <t>Net</t>
  </si>
  <si>
    <t>5.  Reverse Annuity Deals(# 460487, 460482, 482864, 461206, 462174)</t>
  </si>
  <si>
    <t>2.  Reverse annuity in system (#442268)</t>
  </si>
  <si>
    <t>Gas Annuity =</t>
  </si>
  <si>
    <t>Services Desk Annuity =</t>
  </si>
  <si>
    <t>Month</t>
  </si>
  <si>
    <t>Gas Purchase</t>
  </si>
  <si>
    <t>$</t>
  </si>
  <si>
    <t>EnPower</t>
  </si>
  <si>
    <t>Gas Sale</t>
  </si>
  <si>
    <t>Services Profit</t>
  </si>
  <si>
    <t>Jul '00</t>
  </si>
  <si>
    <t xml:space="preserve">Aug. </t>
  </si>
  <si>
    <t>Mar</t>
  </si>
  <si>
    <t>Jan '01</t>
  </si>
  <si>
    <t>Profit</t>
  </si>
  <si>
    <t>EnPower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</si>
</sst>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center"/>
    </xf>
    <xf numFmtId="43" fontId="0" fillId="0" borderId="0" xfId="0" applyNumberFormat="1"/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center" wrapText="1"/>
    </xf>
    <xf numFmtId="43" fontId="0" fillId="0" borderId="1" xfId="1" applyFont="1" applyBorder="1"/>
    <xf numFmtId="0" fontId="0" fillId="0" borderId="1" xfId="0" applyBorder="1"/>
    <xf numFmtId="39" fontId="0" fillId="0" borderId="0" xfId="1" applyNumberFormat="1" applyFont="1"/>
    <xf numFmtId="43" fontId="3" fillId="0" borderId="1" xfId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I29" sqref="I29"/>
    </sheetView>
  </sheetViews>
  <sheetFormatPr defaultRowHeight="13.2" x14ac:dyDescent="0.25"/>
  <cols>
    <col min="4" max="4" width="10.33203125" bestFit="1" customWidth="1"/>
    <col min="6" max="6" width="13.109375" customWidth="1"/>
    <col min="7" max="7" width="13.5546875" style="2" customWidth="1"/>
    <col min="8" max="8" width="12.88671875" style="2" bestFit="1" customWidth="1"/>
    <col min="9" max="9" width="12.88671875" style="2" customWidth="1"/>
    <col min="10" max="10" width="14.33203125" style="2" customWidth="1"/>
    <col min="11" max="11" width="12.88671875" style="2" bestFit="1" customWidth="1"/>
    <col min="12" max="12" width="13.5546875" bestFit="1" customWidth="1"/>
  </cols>
  <sheetData>
    <row r="1" spans="1:12" x14ac:dyDescent="0.25">
      <c r="A1" s="1" t="s">
        <v>0</v>
      </c>
    </row>
    <row r="3" spans="1:12" ht="26.4" x14ac:dyDescent="0.25">
      <c r="G3" s="6" t="s">
        <v>20</v>
      </c>
      <c r="H3" s="5" t="s">
        <v>11</v>
      </c>
      <c r="I3" s="6" t="s">
        <v>21</v>
      </c>
      <c r="J3" s="5" t="s">
        <v>12</v>
      </c>
      <c r="K3" s="5" t="s">
        <v>22</v>
      </c>
      <c r="L3" s="3" t="s">
        <v>23</v>
      </c>
    </row>
    <row r="4" spans="1:12" x14ac:dyDescent="0.25">
      <c r="H4" s="5"/>
      <c r="I4" s="5"/>
    </row>
    <row r="5" spans="1:12" x14ac:dyDescent="0.25">
      <c r="A5" t="s">
        <v>5</v>
      </c>
      <c r="G5" s="5"/>
      <c r="H5" s="5"/>
      <c r="I5" s="5"/>
    </row>
    <row r="6" spans="1:12" x14ac:dyDescent="0.25">
      <c r="G6" s="2">
        <f>2866444.38</f>
        <v>2866444.38</v>
      </c>
      <c r="H6" s="2">
        <v>1683012.18</v>
      </c>
      <c r="I6" s="2">
        <f>12843.83</f>
        <v>12843.83</v>
      </c>
      <c r="J6" s="2">
        <f>G6+H6-I6-G7</f>
        <v>3199617.0599999996</v>
      </c>
      <c r="K6" s="2">
        <v>3179331.16</v>
      </c>
      <c r="L6" s="4">
        <f>J6-K6</f>
        <v>20285.899999999441</v>
      </c>
    </row>
    <row r="7" spans="1:12" x14ac:dyDescent="0.25">
      <c r="E7" t="s">
        <v>26</v>
      </c>
      <c r="G7" s="2">
        <v>1336995.67</v>
      </c>
      <c r="L7" s="4">
        <f>H9-K6</f>
        <v>20285.899999999441</v>
      </c>
    </row>
    <row r="8" spans="1:12" x14ac:dyDescent="0.25">
      <c r="E8" t="s">
        <v>27</v>
      </c>
      <c r="G8" s="7">
        <v>12843.83</v>
      </c>
    </row>
    <row r="9" spans="1:12" x14ac:dyDescent="0.25">
      <c r="E9" t="s">
        <v>39</v>
      </c>
      <c r="G9" s="2">
        <f>G6-G7-G8</f>
        <v>1516604.88</v>
      </c>
      <c r="H9" s="2">
        <f>G9+H6</f>
        <v>3199617.0599999996</v>
      </c>
    </row>
    <row r="10" spans="1:12" x14ac:dyDescent="0.25">
      <c r="A10" t="s">
        <v>6</v>
      </c>
      <c r="L10" s="4"/>
    </row>
    <row r="11" spans="1:12" x14ac:dyDescent="0.25">
      <c r="A11" t="s">
        <v>8</v>
      </c>
      <c r="G11" s="2">
        <f>5620348.22</f>
        <v>5620348.2199999997</v>
      </c>
      <c r="H11" s="2">
        <v>2033138.06</v>
      </c>
      <c r="I11" s="4">
        <v>143934.91</v>
      </c>
      <c r="J11" s="2">
        <f>G11+H11-I11-G12</f>
        <v>5298259.2699999996</v>
      </c>
      <c r="K11" s="9">
        <v>3412253.44</v>
      </c>
      <c r="L11" s="4">
        <f>J11-K11</f>
        <v>1886005.8299999996</v>
      </c>
    </row>
    <row r="12" spans="1:12" x14ac:dyDescent="0.25">
      <c r="E12" t="s">
        <v>26</v>
      </c>
      <c r="G12" s="2">
        <v>2211292.1</v>
      </c>
      <c r="L12" s="4">
        <f>H14-K11</f>
        <v>1886005.8299999996</v>
      </c>
    </row>
    <row r="13" spans="1:12" x14ac:dyDescent="0.25">
      <c r="E13" t="s">
        <v>27</v>
      </c>
      <c r="G13" s="10">
        <f>I11</f>
        <v>143934.91</v>
      </c>
    </row>
    <row r="14" spans="1:12" x14ac:dyDescent="0.25">
      <c r="E14" t="s">
        <v>39</v>
      </c>
      <c r="G14" s="2">
        <f>G11-G12-G13</f>
        <v>3265121.2099999995</v>
      </c>
      <c r="H14" s="2">
        <f>G14+H11</f>
        <v>5298259.2699999996</v>
      </c>
    </row>
    <row r="15" spans="1:12" x14ac:dyDescent="0.25">
      <c r="A15" t="s">
        <v>7</v>
      </c>
      <c r="H15" s="5"/>
      <c r="I15" s="6"/>
      <c r="J15" s="5"/>
      <c r="K15" s="5"/>
      <c r="L15" s="3"/>
    </row>
    <row r="16" spans="1:12" x14ac:dyDescent="0.25">
      <c r="A16" t="s">
        <v>3</v>
      </c>
      <c r="G16" s="2">
        <f>2892026.8</f>
        <v>2892026.8</v>
      </c>
      <c r="H16" s="2">
        <v>760530.99</v>
      </c>
      <c r="I16" s="2">
        <v>73284.240000000005</v>
      </c>
      <c r="J16" s="2">
        <f>G16+H16-I16-G17</f>
        <v>1883052.3699999999</v>
      </c>
      <c r="K16" s="2">
        <v>1032095.36</v>
      </c>
      <c r="L16" s="4">
        <f>J16-K16</f>
        <v>850957.00999999989</v>
      </c>
    </row>
    <row r="17" spans="1:12" x14ac:dyDescent="0.25">
      <c r="A17" t="s">
        <v>2</v>
      </c>
      <c r="E17" t="s">
        <v>26</v>
      </c>
      <c r="G17" s="2">
        <v>1696221.18</v>
      </c>
      <c r="L17" s="4">
        <f>H19-K16</f>
        <v>850957.00999999989</v>
      </c>
    </row>
    <row r="18" spans="1:12" x14ac:dyDescent="0.25">
      <c r="A18" t="s">
        <v>10</v>
      </c>
      <c r="E18" t="s">
        <v>27</v>
      </c>
      <c r="G18" s="7">
        <f>I16</f>
        <v>73284.240000000005</v>
      </c>
    </row>
    <row r="19" spans="1:12" x14ac:dyDescent="0.25">
      <c r="A19" t="s">
        <v>25</v>
      </c>
      <c r="E19" t="s">
        <v>39</v>
      </c>
      <c r="G19" s="2">
        <f>G16-G17-G18</f>
        <v>1122521.3799999999</v>
      </c>
      <c r="H19" s="2">
        <f>G19+H16</f>
        <v>1883052.3699999999</v>
      </c>
      <c r="L19" s="4"/>
    </row>
    <row r="20" spans="1:12" x14ac:dyDescent="0.25">
      <c r="A20" t="s">
        <v>9</v>
      </c>
    </row>
    <row r="23" spans="1:12" ht="11.25" customHeight="1" x14ac:dyDescent="0.25">
      <c r="A23" t="s">
        <v>1</v>
      </c>
      <c r="G23" s="2">
        <f>1199461.37-828966.58</f>
        <v>370494.79000000015</v>
      </c>
      <c r="H23" s="2">
        <v>192228.4</v>
      </c>
      <c r="I23" s="2">
        <v>6000.2</v>
      </c>
      <c r="J23" s="2">
        <f>G23+H23-I23</f>
        <v>556722.99000000022</v>
      </c>
      <c r="K23" s="2">
        <v>371091.21</v>
      </c>
      <c r="L23" s="4">
        <f>J23-K23</f>
        <v>185631.7800000002</v>
      </c>
    </row>
    <row r="24" spans="1:12" x14ac:dyDescent="0.25">
      <c r="A24" t="s">
        <v>13</v>
      </c>
    </row>
    <row r="25" spans="1:12" x14ac:dyDescent="0.25">
      <c r="A25" t="s">
        <v>14</v>
      </c>
    </row>
    <row r="26" spans="1:12" x14ac:dyDescent="0.25">
      <c r="A26" t="s">
        <v>15</v>
      </c>
    </row>
    <row r="27" spans="1:12" x14ac:dyDescent="0.25">
      <c r="A27" t="s">
        <v>16</v>
      </c>
    </row>
    <row r="29" spans="1:12" x14ac:dyDescent="0.25">
      <c r="A29" t="s">
        <v>4</v>
      </c>
      <c r="G29" s="2">
        <f>1426017.8-531351.27</f>
        <v>894666.53</v>
      </c>
      <c r="H29" s="2">
        <v>-413255</v>
      </c>
      <c r="I29" s="2">
        <v>11678.68</v>
      </c>
      <c r="J29" s="2">
        <f>G29+H29-I29</f>
        <v>469732.85000000003</v>
      </c>
      <c r="K29" s="2">
        <v>410000</v>
      </c>
      <c r="L29" s="4">
        <f>J29-K29</f>
        <v>59732.850000000035</v>
      </c>
    </row>
    <row r="30" spans="1:12" x14ac:dyDescent="0.25">
      <c r="A30" t="s">
        <v>13</v>
      </c>
    </row>
    <row r="31" spans="1:12" x14ac:dyDescent="0.25">
      <c r="A31" t="s">
        <v>14</v>
      </c>
    </row>
    <row r="32" spans="1:12" x14ac:dyDescent="0.25">
      <c r="A32" t="s">
        <v>15</v>
      </c>
    </row>
    <row r="33" spans="1:12" x14ac:dyDescent="0.25">
      <c r="A33" t="s">
        <v>16</v>
      </c>
    </row>
    <row r="34" spans="1:12" x14ac:dyDescent="0.25">
      <c r="A34" t="s">
        <v>24</v>
      </c>
    </row>
    <row r="36" spans="1:12" x14ac:dyDescent="0.25">
      <c r="A36" t="s">
        <v>17</v>
      </c>
    </row>
    <row r="37" spans="1:12" x14ac:dyDescent="0.25">
      <c r="A37" t="s">
        <v>13</v>
      </c>
      <c r="G37" s="2">
        <f>680400-616304.42</f>
        <v>64095.579999999958</v>
      </c>
      <c r="H37" s="2">
        <f>-27906.45</f>
        <v>-27906.45</v>
      </c>
      <c r="I37" s="2">
        <v>0</v>
      </c>
      <c r="J37" s="2">
        <f>G37+H37-I37</f>
        <v>36189.129999999961</v>
      </c>
      <c r="K37" s="2">
        <v>0</v>
      </c>
      <c r="L37" s="4">
        <f>J37-K37</f>
        <v>36189.129999999961</v>
      </c>
    </row>
    <row r="38" spans="1:12" x14ac:dyDescent="0.25">
      <c r="A38" t="s">
        <v>14</v>
      </c>
    </row>
    <row r="39" spans="1:12" x14ac:dyDescent="0.25">
      <c r="A39" t="s">
        <v>15</v>
      </c>
    </row>
    <row r="40" spans="1:12" x14ac:dyDescent="0.25">
      <c r="A40" t="s">
        <v>16</v>
      </c>
    </row>
    <row r="42" spans="1:12" x14ac:dyDescent="0.25">
      <c r="A42" t="s">
        <v>18</v>
      </c>
    </row>
    <row r="43" spans="1:12" x14ac:dyDescent="0.25">
      <c r="A43" t="s">
        <v>13</v>
      </c>
      <c r="G43" s="2">
        <f>2468979-1760192.17</f>
        <v>708786.83000000007</v>
      </c>
      <c r="H43" s="2">
        <v>16401.560000000001</v>
      </c>
      <c r="I43" s="2">
        <v>20495.689999999999</v>
      </c>
      <c r="J43" s="2">
        <f>G43+H43-I43</f>
        <v>704692.70000000019</v>
      </c>
      <c r="K43" s="2">
        <v>669376.69999999995</v>
      </c>
      <c r="L43" s="4">
        <f>J43-K43</f>
        <v>35316.000000000233</v>
      </c>
    </row>
    <row r="44" spans="1:12" x14ac:dyDescent="0.25">
      <c r="A44" t="s">
        <v>14</v>
      </c>
    </row>
    <row r="45" spans="1:12" x14ac:dyDescent="0.25">
      <c r="A45" t="s">
        <v>15</v>
      </c>
    </row>
    <row r="46" spans="1:12" x14ac:dyDescent="0.25">
      <c r="A46" t="s">
        <v>16</v>
      </c>
    </row>
    <row r="48" spans="1:12" x14ac:dyDescent="0.25">
      <c r="A48" t="s">
        <v>19</v>
      </c>
    </row>
    <row r="49" spans="1:12" x14ac:dyDescent="0.25">
      <c r="A49" t="s">
        <v>13</v>
      </c>
      <c r="G49" s="2">
        <f>474556-250400-195421.1</f>
        <v>28734.899999999994</v>
      </c>
      <c r="H49" s="2">
        <v>11787</v>
      </c>
      <c r="I49" s="2">
        <v>0</v>
      </c>
      <c r="J49" s="2">
        <f>SUM(G49:H49)</f>
        <v>40521.899999999994</v>
      </c>
      <c r="K49" s="2">
        <v>27298.16</v>
      </c>
      <c r="L49" s="4">
        <f>J49-K49</f>
        <v>13223.739999999994</v>
      </c>
    </row>
    <row r="50" spans="1:12" x14ac:dyDescent="0.25">
      <c r="A50" t="s">
        <v>14</v>
      </c>
    </row>
    <row r="51" spans="1:12" x14ac:dyDescent="0.25">
      <c r="A51" t="s">
        <v>15</v>
      </c>
    </row>
    <row r="52" spans="1:12" x14ac:dyDescent="0.25">
      <c r="A52" t="s">
        <v>16</v>
      </c>
    </row>
    <row r="53" spans="1:12" x14ac:dyDescent="0.25">
      <c r="G53" s="7"/>
      <c r="H53" s="7"/>
      <c r="I53" s="7"/>
      <c r="J53" s="7"/>
      <c r="K53" s="7"/>
      <c r="L53" s="8"/>
    </row>
    <row r="54" spans="1:12" x14ac:dyDescent="0.25">
      <c r="G54" s="2">
        <f t="shared" ref="G54:L54" si="0">SUM(G6:G53)</f>
        <v>24824417.429999992</v>
      </c>
      <c r="H54" s="2">
        <f t="shared" si="0"/>
        <v>14636865.439999999</v>
      </c>
      <c r="I54" s="2">
        <f t="shared" si="0"/>
        <v>268237.55</v>
      </c>
      <c r="J54" s="2">
        <f t="shared" si="0"/>
        <v>12188788.269999998</v>
      </c>
      <c r="K54" s="2">
        <f t="shared" si="0"/>
        <v>9101446.0299999993</v>
      </c>
      <c r="L54" s="2">
        <f t="shared" si="0"/>
        <v>5844590.9799999977</v>
      </c>
    </row>
  </sheetData>
  <phoneticPr fontId="0" type="noConversion"/>
  <pageMargins left="0.25" right="0.25" top="0.25" bottom="0.25" header="0.5" footer="0.5"/>
  <pageSetup scale="74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workbookViewId="0">
      <selection activeCell="A14" sqref="A14"/>
    </sheetView>
  </sheetViews>
  <sheetFormatPr defaultRowHeight="13.2" x14ac:dyDescent="0.25"/>
  <cols>
    <col min="2" max="2" width="12.88671875" bestFit="1" customWidth="1"/>
    <col min="4" max="4" width="12.5546875" customWidth="1"/>
    <col min="6" max="6" width="11.33203125" bestFit="1" customWidth="1"/>
    <col min="9" max="9" width="11.33203125" bestFit="1" customWidth="1"/>
  </cols>
  <sheetData>
    <row r="1" spans="1:9" x14ac:dyDescent="0.25">
      <c r="A1" s="1" t="s">
        <v>0</v>
      </c>
    </row>
    <row r="2" spans="1:9" x14ac:dyDescent="0.25">
      <c r="I2" s="3" t="s">
        <v>23</v>
      </c>
    </row>
    <row r="3" spans="1:9" x14ac:dyDescent="0.25">
      <c r="A3" s="3"/>
      <c r="B3" s="11" t="s">
        <v>29</v>
      </c>
      <c r="C3" s="12"/>
      <c r="D3" s="11" t="s">
        <v>32</v>
      </c>
      <c r="E3" s="12"/>
      <c r="F3" s="11" t="s">
        <v>33</v>
      </c>
      <c r="G3" s="12"/>
      <c r="I3" s="3" t="s">
        <v>38</v>
      </c>
    </row>
    <row r="4" spans="1:9" x14ac:dyDescent="0.25">
      <c r="A4" s="3" t="s">
        <v>28</v>
      </c>
      <c r="B4" s="3" t="s">
        <v>30</v>
      </c>
      <c r="C4" s="3" t="s">
        <v>31</v>
      </c>
      <c r="D4" s="3" t="s">
        <v>30</v>
      </c>
      <c r="E4" s="3" t="s">
        <v>31</v>
      </c>
      <c r="F4" s="3" t="s">
        <v>30</v>
      </c>
      <c r="G4" s="3" t="s">
        <v>31</v>
      </c>
      <c r="I4" s="3" t="s">
        <v>30</v>
      </c>
    </row>
    <row r="5" spans="1:9" x14ac:dyDescent="0.25">
      <c r="A5" t="s">
        <v>34</v>
      </c>
      <c r="B5" s="2">
        <v>1344508</v>
      </c>
      <c r="C5">
        <v>598642.1</v>
      </c>
      <c r="D5" s="2">
        <v>1336995.67</v>
      </c>
      <c r="E5">
        <v>598971.1</v>
      </c>
      <c r="F5" s="2">
        <v>2843.83</v>
      </c>
      <c r="G5">
        <v>598971.1</v>
      </c>
      <c r="I5" s="4">
        <f>D5+F5-B5</f>
        <v>-4668.5</v>
      </c>
    </row>
    <row r="6" spans="1:9" x14ac:dyDescent="0.25">
      <c r="A6" t="s">
        <v>35</v>
      </c>
      <c r="B6" s="2">
        <v>2233882.21</v>
      </c>
      <c r="C6">
        <v>598642.19999999995</v>
      </c>
      <c r="D6" s="2">
        <v>2211292.1</v>
      </c>
      <c r="E6">
        <v>598971.19999999995</v>
      </c>
      <c r="F6" s="2">
        <v>143934.91</v>
      </c>
      <c r="G6">
        <v>598971.19999999995</v>
      </c>
      <c r="I6" s="4">
        <f t="shared" ref="I6:I12" si="0">D6+F6-B6</f>
        <v>121344.80000000028</v>
      </c>
    </row>
    <row r="7" spans="1:9" x14ac:dyDescent="0.25">
      <c r="A7" t="s">
        <v>7</v>
      </c>
      <c r="B7" s="2">
        <v>1696221.8</v>
      </c>
      <c r="C7">
        <v>598642.30000000005</v>
      </c>
      <c r="D7" s="2">
        <v>1696221.18</v>
      </c>
      <c r="E7">
        <v>598971.30000000005</v>
      </c>
      <c r="F7" s="2">
        <v>73284.240000000005</v>
      </c>
      <c r="G7">
        <v>598971.30000000005</v>
      </c>
      <c r="I7" s="4">
        <f t="shared" si="0"/>
        <v>73283.619999999879</v>
      </c>
    </row>
    <row r="8" spans="1:9" x14ac:dyDescent="0.25">
      <c r="A8" t="s">
        <v>1</v>
      </c>
      <c r="B8" s="2">
        <v>828966.58</v>
      </c>
      <c r="C8">
        <v>598642.4</v>
      </c>
      <c r="D8" s="2">
        <v>828966.58</v>
      </c>
      <c r="E8">
        <v>598971.4</v>
      </c>
      <c r="I8" s="4">
        <f t="shared" si="0"/>
        <v>0</v>
      </c>
    </row>
    <row r="9" spans="1:9" x14ac:dyDescent="0.25">
      <c r="A9" t="s">
        <v>4</v>
      </c>
      <c r="B9" s="2">
        <v>531351.27</v>
      </c>
      <c r="C9">
        <v>598642.5</v>
      </c>
      <c r="D9" s="2">
        <v>531351.27</v>
      </c>
      <c r="E9">
        <v>598971.5</v>
      </c>
      <c r="I9" s="4">
        <f t="shared" si="0"/>
        <v>0</v>
      </c>
    </row>
    <row r="10" spans="1:9" x14ac:dyDescent="0.25">
      <c r="A10" t="s">
        <v>17</v>
      </c>
      <c r="B10" s="2">
        <v>616304.42000000004</v>
      </c>
      <c r="C10">
        <v>598642.6</v>
      </c>
      <c r="D10" s="2">
        <v>616304.42000000004</v>
      </c>
      <c r="E10">
        <v>598971.6</v>
      </c>
      <c r="I10" s="4">
        <f t="shared" si="0"/>
        <v>0</v>
      </c>
    </row>
    <row r="11" spans="1:9" x14ac:dyDescent="0.25">
      <c r="A11" t="s">
        <v>37</v>
      </c>
      <c r="B11" s="2">
        <v>1760192.17</v>
      </c>
      <c r="C11">
        <v>598642.69999999995</v>
      </c>
      <c r="D11" s="2">
        <v>1760192.17</v>
      </c>
      <c r="E11">
        <v>598971.69999999995</v>
      </c>
      <c r="I11" s="4">
        <f t="shared" si="0"/>
        <v>0</v>
      </c>
    </row>
    <row r="12" spans="1:9" x14ac:dyDescent="0.25">
      <c r="A12" t="s">
        <v>19</v>
      </c>
      <c r="B12" s="2">
        <v>195421.1</v>
      </c>
      <c r="C12">
        <v>598642.80000000005</v>
      </c>
      <c r="D12" s="2">
        <v>195421.1</v>
      </c>
      <c r="E12">
        <v>598971.80000000005</v>
      </c>
      <c r="I12" s="4">
        <f t="shared" si="0"/>
        <v>0</v>
      </c>
    </row>
    <row r="13" spans="1:9" x14ac:dyDescent="0.25">
      <c r="A13" t="s">
        <v>36</v>
      </c>
      <c r="B13" s="2"/>
      <c r="D13" s="2"/>
    </row>
    <row r="14" spans="1:9" x14ac:dyDescent="0.25">
      <c r="D14" s="2"/>
      <c r="I14" s="4">
        <f>SUM(I5:I12)</f>
        <v>189959.92000000016</v>
      </c>
    </row>
    <row r="15" spans="1:9" x14ac:dyDescent="0.25">
      <c r="D15" s="2"/>
    </row>
  </sheetData>
  <mergeCells count="3">
    <mergeCell ref="B3:C3"/>
    <mergeCell ref="D3:E3"/>
    <mergeCell ref="F3:G3"/>
  </mergeCells>
  <phoneticPr fontId="0" type="noConversion"/>
  <pageMargins left="0.75" right="0.75" top="1" bottom="1" header="0.5" footer="0.5"/>
  <pageSetup scale="9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2001-05-03T18:30:33Z</cp:lastPrinted>
  <dcterms:created xsi:type="dcterms:W3CDTF">2001-04-24T18:29:24Z</dcterms:created>
  <dcterms:modified xsi:type="dcterms:W3CDTF">2023-09-10T11:38:52Z</dcterms:modified>
</cp:coreProperties>
</file>