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NYMEX Bid - Full Volume" sheetId="1" r:id="rId1"/>
    <sheet name="NYMEX Offer - BW Unwind" sheetId="3" r:id="rId2"/>
    <sheet name="NYMEX Bid - Incremental Vo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MC">[6]Inputs!$E$5</definedName>
    <definedName name="Avg_Load">[6]Inputs!$B$28</definedName>
    <definedName name="basis_post_id">#REF!</definedName>
    <definedName name="BasisIndexWarning">OFFSET(#REF!,0,0,1,COUNT(#REF!))</definedName>
    <definedName name="buckettable">[4]DateTable!$D$4:$F$288</definedName>
    <definedName name="correlationone">OFFSET([3]Intracorrel!$A$2,0,0,COUNT([3]Intracorrel!$A$1:$A$65536)+2,COUNT([3]Intracorrel!$A$5:$IV$5))</definedName>
    <definedName name="correlationtwo">OFFSET([3]Intercorrel!$A$1,0,0,COUNT([3]Intercorrel!$A$1:$A$65536),COUNT([3]Intercorrel!$A$3:$IV$3))</definedName>
    <definedName name="correlfrom" localSheetId="2">OFFSET([3]Intracorrel!$A$2,0,0,1,COUNT(correlmatchline))</definedName>
    <definedName name="correlfrom" localSheetId="1">OFFSET([3]Intracorrel!$A$2,0,0,1,COUNT(correlmatchline))</definedName>
    <definedName name="correlfrom">OFFSET([3]Intracorrel!$A$2,0,0,1,COUNT(correlmatchline))</definedName>
    <definedName name="correlmatchline">OFFSET([3]Intracorrel!$A$1,0,0,1,COUNT([3]Intracorrel!$A$1:$IV$1))</definedName>
    <definedName name="correlto" localSheetId="2">OFFSET([3]Intracorrel!$A$3,0,0,1,COUNT(correlmatchline))</definedName>
    <definedName name="correlto" localSheetId="1">OFFSET([3]Intracorrel!$A$3,0,0,1,COUNT(correlmatchline))</definedName>
    <definedName name="correlto">OFFSET([3]Intracorrel!$A$3,0,0,1,COUNT(correlmatchline))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[2]Curves!$A$5:$G$5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2">OFFSET('[3]Mainline to Leach'!$K$21,0,0,Enddate-'[3]Mainline to Leach'!$A$20,1)</definedName>
    <definedName name="Dailydemandcharge" localSheetId="1">OFFSET('[3]Mainline to Leach'!$K$21,0,0,Enddate-'[3]Mainline to Leach'!$A$20,1)</definedName>
    <definedName name="Dailydemandcharge">OFFSET('[3]Mainline to Leach'!$K$21,0,0,Enddate-'[3]Mainline to Leach'!$A$20,1)</definedName>
    <definedName name="Dailydiscountedadjustedspread" localSheetId="2">OFFSET('[3]Mainline to Leach'!$M$21,0,0,Enddate-'[3]Mainline to Leach'!$A$20,1)</definedName>
    <definedName name="Dailydiscountedadjustedspread" localSheetId="1">OFFSET('[3]Mainline to Leach'!$M$21,0,0,Enddate-'[3]Mainline to Leach'!$A$20,1)</definedName>
    <definedName name="Dailydiscountedadjustedspread">OFFSET('[3]Mainline to Leach'!$M$21,0,0,Enddate-'[3]Mainline to Leach'!$A$20,1)</definedName>
    <definedName name="Dailydiscountedintrinsicvalue" localSheetId="2">OFFSET('[3]Mainline to Leach'!#REF!,0,0,Enddate-'[3]Mainline to Leach'!$A$20,1)</definedName>
    <definedName name="Dailydiscountedintrinsicvalue" localSheetId="1">OFFSET('[3]Mainline to Leach'!#REF!,0,0,Enddate-'[3]Mainline to Leach'!$A$20,1)</definedName>
    <definedName name="Dailydiscountedintrinsicvalue">OFFSET('[3]Mainline to Leach'!#REF!,0,0,Enddate-'[3]Mainline to Leach'!$A$20,1)</definedName>
    <definedName name="Dailydiscountedspread" localSheetId="2">OFFSET('[3]Mainline to Leach'!#REF!,0,0,Enddate-'[3]Mainline to Leach'!$A$20,1)</definedName>
    <definedName name="Dailydiscountedspread" localSheetId="1">OFFSET('[3]Mainline to Leach'!#REF!,0,0,Enddate-'[3]Mainline to Leach'!$A$20,1)</definedName>
    <definedName name="Dailydiscountedspread">OFFSET('[3]Mainline to Leach'!#REF!,0,0,Enddate-'[3]Mainline to Leach'!$A$20,1)</definedName>
    <definedName name="Dailyoptionprice">OFFSET('[3]Mainline to Leach'!$J$21,0,0,'[3]Mainline to Leach'!$H$6-'[3]Mainline to Leach'!$A$20,1)</definedName>
    <definedName name="days_month">[6]Inputs!$B$34</definedName>
    <definedName name="days_year">[6]Inputs!$B$33</definedName>
    <definedName name="DBase">#REF!</definedName>
    <definedName name="End_Year">[6]Inputs!$E$19</definedName>
    <definedName name="Enddate">'[3]Mainline to Leach'!$H$6</definedName>
    <definedName name="escalator" localSheetId="0">#REF!</definedName>
    <definedName name="escalator" localSheetId="2">#REF!</definedName>
    <definedName name="escalator" localSheetId="1">#REF!</definedName>
    <definedName name="escalator">#REF!</definedName>
    <definedName name="Gas_Price">[6]Inputs!$B$11</definedName>
    <definedName name="Heat_Rate">[6]Inputs!$B$6</definedName>
    <definedName name="hours_year">[6]Inputs!$B$35</definedName>
    <definedName name="HP">[6]Inputs!$B$5</definedName>
    <definedName name="index_post_id">#REF!</definedName>
    <definedName name="kW_HP">[6]Inputs!$B$40</definedName>
    <definedName name="Min_Load">[6]Inputs!$B$29</definedName>
    <definedName name="mthbeg" localSheetId="0">#REF!</definedName>
    <definedName name="mthbeg" localSheetId="2">#REF!</definedName>
    <definedName name="mthbeg" localSheetId="1">#REF!</definedName>
    <definedName name="mthend" localSheetId="0">#REF!</definedName>
    <definedName name="mthend" localSheetId="2">#REF!</definedName>
    <definedName name="mthend" localSheetId="1">#REF!</definedName>
    <definedName name="Password">#REF!</definedName>
    <definedName name="post_id">#REF!</definedName>
    <definedName name="price_post_id">#REF!</definedName>
    <definedName name="_xlnm.Print_Area" localSheetId="0">'NYMEX Bid - Full Volume'!$A$1:$N$41</definedName>
    <definedName name="_xlnm.Print_Area" localSheetId="2">'NYMEX Bid - Incremental Vol'!$A$1:$N$41</definedName>
    <definedName name="_xlnm.Print_Area" localSheetId="1">'NYMEX Offer - BW Unwind'!$A$1:$N$41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[6]Inputs!$E$18</definedName>
    <definedName name="Table">[2]Curves!$A$5:$G$88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">[1]Volume!$A$11:$D$106</definedName>
    <definedName name="weeks_month">[6]Inputs!$B$38</definedName>
  </definedNames>
  <calcPr calcId="92512" fullCalcOnLoad="1"/>
</workbook>
</file>

<file path=xl/calcChain.xml><?xml version="1.0" encoding="utf-8"?>
<calcChain xmlns="http://schemas.openxmlformats.org/spreadsheetml/2006/main">
  <c r="J9" i="1" l="1"/>
  <c r="A11" i="1"/>
  <c r="B11" i="1"/>
  <c r="C11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A2" i="2"/>
  <c r="C2" i="2"/>
  <c r="E3" i="2"/>
  <c r="J9" i="2"/>
  <c r="A11" i="2"/>
  <c r="B11" i="2"/>
  <c r="C11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A2" i="3"/>
  <c r="C2" i="3"/>
  <c r="E3" i="3"/>
  <c r="J9" i="3"/>
  <c r="A11" i="3"/>
  <c r="B11" i="3"/>
  <c r="C11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</calcChain>
</file>

<file path=xl/sharedStrings.xml><?xml version="1.0" encoding="utf-8"?>
<sst xmlns="http://schemas.openxmlformats.org/spreadsheetml/2006/main" count="71" uniqueCount="26">
  <si>
    <t>Trader</t>
  </si>
  <si>
    <t>Originator</t>
  </si>
  <si>
    <t>Structurer</t>
  </si>
  <si>
    <t>Customer</t>
  </si>
  <si>
    <t>John Arnold/ Dutch Quigley</t>
  </si>
  <si>
    <t>Phil Ballard</t>
  </si>
  <si>
    <t>Eric Boyt - x57754</t>
  </si>
  <si>
    <t>EEX VPP</t>
  </si>
  <si>
    <t>Russell Diamond - x5-7095</t>
  </si>
  <si>
    <t>Start</t>
  </si>
  <si>
    <t>Stop</t>
  </si>
  <si>
    <t>Monthly</t>
  </si>
  <si>
    <t>NYMEX</t>
  </si>
  <si>
    <t>TOTAL VOLUME</t>
  </si>
  <si>
    <t>Date</t>
  </si>
  <si>
    <t>Term</t>
  </si>
  <si>
    <t>MMbtu</t>
  </si>
  <si>
    <t>Pricing Point</t>
  </si>
  <si>
    <t>BID</t>
  </si>
  <si>
    <t>See Below</t>
  </si>
  <si>
    <t xml:space="preserve">Monthly </t>
  </si>
  <si>
    <t>Month</t>
  </si>
  <si>
    <t>Volume</t>
  </si>
  <si>
    <t>Eric Boyt - X57754</t>
  </si>
  <si>
    <t>Eric Boyt - x5-7754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</si>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</sst>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75" formatCode="_(* #,##0_);_(* \(#,##0\);_(* &quot;-&quot;??_);_(@_)"/>
    <numFmt numFmtId="176" formatCode="#,##0.00&quot; F&quot;_);\(#,##0.00&quot; F&quot;\)"/>
  </numFmts>
  <fonts count="20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5" borderId="0" xfId="0" applyFont="1" applyFill="1"/>
    <xf numFmtId="17" fontId="1" fillId="0" borderId="0" xfId="0" applyNumberFormat="1" applyFont="1" applyAlignment="1">
      <alignment horizontal="center"/>
    </xf>
    <xf numFmtId="17" fontId="1" fillId="0" borderId="0" xfId="0" quotePrefix="1" applyNumberFormat="1" applyFont="1" applyAlignment="1">
      <alignment horizontal="center"/>
    </xf>
    <xf numFmtId="0" fontId="1" fillId="0" borderId="0" xfId="20" quotePrefix="1" applyFont="1" applyBorder="1" applyAlignment="1">
      <alignment horizontal="center"/>
    </xf>
    <xf numFmtId="175" fontId="1" fillId="0" borderId="0" xfId="4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175" fontId="1" fillId="0" borderId="0" xfId="4" applyNumberFormat="1" applyFont="1"/>
    <xf numFmtId="0" fontId="1" fillId="0" borderId="0" xfId="0" applyFont="1" applyBorder="1"/>
    <xf numFmtId="175" fontId="17" fillId="0" borderId="0" xfId="4" applyNumberFormat="1" applyFont="1" applyAlignment="1">
      <alignment horizontal="center"/>
    </xf>
    <xf numFmtId="0" fontId="17" fillId="0" borderId="8" xfId="0" applyFont="1" applyBorder="1" applyAlignment="1">
      <alignment horizontal="center"/>
    </xf>
    <xf numFmtId="175" fontId="17" fillId="0" borderId="8" xfId="4" applyNumberFormat="1" applyFont="1" applyBorder="1" applyAlignment="1">
      <alignment horizontal="center"/>
    </xf>
    <xf numFmtId="175" fontId="1" fillId="0" borderId="0" xfId="4" applyNumberFormat="1" applyFill="1" applyBorder="1"/>
    <xf numFmtId="0" fontId="1" fillId="5" borderId="7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75" fontId="17" fillId="0" borderId="0" xfId="4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X%20New%20VPP%20%20-%20Swap%20(7.19.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_E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ummary"/>
      <sheetName val="N60753.2 - Unwind"/>
      <sheetName val="NYMEX Swap - Total Volume"/>
      <sheetName val="NYMEX Swap - Incremental Volume"/>
      <sheetName val="NYMEX Quote - Full Volume"/>
      <sheetName val="NYMEX Quote - Incremental Vol"/>
      <sheetName val="NYMEX Quote - BW Unwind"/>
      <sheetName val="Volume"/>
      <sheetName val="N60753.2"/>
      <sheetName val="N60753.1"/>
      <sheetName val="N60753.3"/>
      <sheetName val="N60753.6"/>
    </sheetNames>
    <sheetDataSet>
      <sheetData sheetId="0"/>
      <sheetData sheetId="1">
        <row r="15">
          <cell r="C15">
            <v>39995</v>
          </cell>
        </row>
        <row r="16">
          <cell r="B16">
            <v>37104</v>
          </cell>
          <cell r="C16">
            <v>38322</v>
          </cell>
        </row>
      </sheetData>
      <sheetData sheetId="2"/>
      <sheetData sheetId="3"/>
      <sheetData sheetId="4"/>
      <sheetData sheetId="5">
        <row r="2">
          <cell r="A2" t="str">
            <v>John Arnold/ Dutch Quigley</v>
          </cell>
          <cell r="C2" t="str">
            <v>Phil Ballard</v>
          </cell>
        </row>
        <row r="3">
          <cell r="E3" t="str">
            <v>Russell Diamond - x5-7095</v>
          </cell>
        </row>
        <row r="11">
          <cell r="A11">
            <v>37104</v>
          </cell>
          <cell r="B11">
            <v>39995</v>
          </cell>
        </row>
      </sheetData>
      <sheetData sheetId="6">
        <row r="2">
          <cell r="A2" t="str">
            <v>John Arnold/ Dutch Quigley</v>
          </cell>
          <cell r="C2" t="str">
            <v>Phil Ballard</v>
          </cell>
        </row>
        <row r="3">
          <cell r="E3" t="str">
            <v>Russell Diamond - x5-7095</v>
          </cell>
        </row>
      </sheetData>
      <sheetData sheetId="7"/>
      <sheetData sheetId="8">
        <row r="11">
          <cell r="A11">
            <v>37104</v>
          </cell>
          <cell r="B11">
            <v>1613764.7878858952</v>
          </cell>
          <cell r="C11">
            <v>1088855</v>
          </cell>
          <cell r="D11">
            <v>524909.78788589523</v>
          </cell>
        </row>
        <row r="12">
          <cell r="A12">
            <v>37135</v>
          </cell>
          <cell r="B12">
            <v>1556802.0490303577</v>
          </cell>
          <cell r="C12">
            <v>1088855</v>
          </cell>
          <cell r="D12">
            <v>467947.04903035774</v>
          </cell>
        </row>
        <row r="13">
          <cell r="A13">
            <v>37165</v>
          </cell>
          <cell r="B13">
            <v>1501241.2553278031</v>
          </cell>
          <cell r="C13">
            <v>1036181</v>
          </cell>
          <cell r="D13">
            <v>465060.25532780308</v>
          </cell>
        </row>
        <row r="14">
          <cell r="A14">
            <v>37196</v>
          </cell>
          <cell r="B14">
            <v>1447023.7065189674</v>
          </cell>
          <cell r="C14">
            <v>1036181</v>
          </cell>
          <cell r="D14">
            <v>410842.7065189674</v>
          </cell>
        </row>
        <row r="15">
          <cell r="A15">
            <v>37226</v>
          </cell>
          <cell r="B15">
            <v>1394093.1601585965</v>
          </cell>
          <cell r="C15">
            <v>1036181</v>
          </cell>
          <cell r="D15">
            <v>357912.16015859647</v>
          </cell>
        </row>
        <row r="16">
          <cell r="A16">
            <v>37257</v>
          </cell>
          <cell r="B16">
            <v>1342395.7287053431</v>
          </cell>
          <cell r="C16">
            <v>936948</v>
          </cell>
          <cell r="D16">
            <v>405447.72870534309</v>
          </cell>
        </row>
        <row r="17">
          <cell r="A17">
            <v>37288</v>
          </cell>
          <cell r="B17">
            <v>1291879.7809205707</v>
          </cell>
          <cell r="C17">
            <v>936948</v>
          </cell>
          <cell r="D17">
            <v>354931.78092057072</v>
          </cell>
        </row>
        <row r="18">
          <cell r="A18">
            <v>37316</v>
          </cell>
          <cell r="B18">
            <v>1242495.8473956443</v>
          </cell>
          <cell r="C18">
            <v>936948</v>
          </cell>
          <cell r="D18">
            <v>305547.84739564429</v>
          </cell>
        </row>
        <row r="19">
          <cell r="A19">
            <v>37347</v>
          </cell>
          <cell r="B19">
            <v>1194196.5300348531</v>
          </cell>
          <cell r="C19">
            <v>881736</v>
          </cell>
          <cell r="D19">
            <v>312460.53003485315</v>
          </cell>
        </row>
        <row r="20">
          <cell r="A20">
            <v>37377</v>
          </cell>
          <cell r="B20">
            <v>1146936.4153283311</v>
          </cell>
          <cell r="C20">
            <v>881736</v>
          </cell>
          <cell r="D20">
            <v>265200.41532833106</v>
          </cell>
        </row>
        <row r="21">
          <cell r="A21">
            <v>37408</v>
          </cell>
          <cell r="B21">
            <v>1100671.9912562936</v>
          </cell>
          <cell r="C21">
            <v>881736</v>
          </cell>
          <cell r="D21">
            <v>218935.99125629361</v>
          </cell>
        </row>
        <row r="22">
          <cell r="A22">
            <v>37438</v>
          </cell>
          <cell r="B22">
            <v>1051842.2763119468</v>
          </cell>
          <cell r="C22">
            <v>828184</v>
          </cell>
          <cell r="D22">
            <v>223658.2763119468</v>
          </cell>
        </row>
        <row r="23">
          <cell r="A23">
            <v>37469</v>
          </cell>
          <cell r="B23">
            <v>1019495.4695306493</v>
          </cell>
          <cell r="C23">
            <v>828184</v>
          </cell>
          <cell r="D23">
            <v>191311.46953064925</v>
          </cell>
        </row>
        <row r="24">
          <cell r="A24">
            <v>37500</v>
          </cell>
          <cell r="B24">
            <v>987307.16443241586</v>
          </cell>
          <cell r="C24">
            <v>828184</v>
          </cell>
          <cell r="D24">
            <v>159123.16443241586</v>
          </cell>
        </row>
        <row r="25">
          <cell r="A25">
            <v>37530</v>
          </cell>
          <cell r="B25">
            <v>955274.52769129421</v>
          </cell>
          <cell r="C25">
            <v>778002</v>
          </cell>
          <cell r="D25">
            <v>177272.52769129421</v>
          </cell>
        </row>
        <row r="26">
          <cell r="A26">
            <v>37561</v>
          </cell>
          <cell r="B26">
            <v>923005.74945163634</v>
          </cell>
          <cell r="C26">
            <v>778002</v>
          </cell>
          <cell r="D26">
            <v>145003.74945163634</v>
          </cell>
        </row>
        <row r="27">
          <cell r="A27">
            <v>37591</v>
          </cell>
          <cell r="B27">
            <v>906506.39062267682</v>
          </cell>
          <cell r="C27">
            <v>778002</v>
          </cell>
          <cell r="D27">
            <v>128504.39062267682</v>
          </cell>
        </row>
        <row r="28">
          <cell r="A28">
            <v>37622</v>
          </cell>
          <cell r="B28">
            <v>890301.96911336936</v>
          </cell>
          <cell r="C28">
            <v>743350</v>
          </cell>
          <cell r="D28">
            <v>146951.96911336936</v>
          </cell>
        </row>
        <row r="29">
          <cell r="A29">
            <v>37653</v>
          </cell>
          <cell r="B29">
            <v>874387.21271747723</v>
          </cell>
          <cell r="C29">
            <v>743350</v>
          </cell>
          <cell r="D29">
            <v>131037.21271747723</v>
          </cell>
        </row>
        <row r="30">
          <cell r="A30">
            <v>37681</v>
          </cell>
          <cell r="B30">
            <v>858756.94347305421</v>
          </cell>
          <cell r="C30">
            <v>743350</v>
          </cell>
          <cell r="D30">
            <v>115406.94347305421</v>
          </cell>
        </row>
        <row r="31">
          <cell r="A31">
            <v>37712</v>
          </cell>
          <cell r="B31">
            <v>843406.07597776491</v>
          </cell>
          <cell r="C31">
            <v>715141</v>
          </cell>
          <cell r="D31">
            <v>128265.07597776491</v>
          </cell>
        </row>
        <row r="32">
          <cell r="A32">
            <v>37742</v>
          </cell>
          <cell r="B32">
            <v>828329.61573431653</v>
          </cell>
          <cell r="C32">
            <v>715141</v>
          </cell>
          <cell r="D32">
            <v>113188.61573431653</v>
          </cell>
        </row>
        <row r="33">
          <cell r="A33">
            <v>37773</v>
          </cell>
          <cell r="B33">
            <v>813522.65752547095</v>
          </cell>
          <cell r="C33">
            <v>715141</v>
          </cell>
          <cell r="D33">
            <v>98381.657525470946</v>
          </cell>
        </row>
        <row r="34">
          <cell r="A34">
            <v>37803</v>
          </cell>
          <cell r="B34">
            <v>798980.38381810125</v>
          </cell>
          <cell r="C34">
            <v>666432</v>
          </cell>
          <cell r="D34">
            <v>132548.38381810125</v>
          </cell>
        </row>
        <row r="35">
          <cell r="A35">
            <v>37834</v>
          </cell>
          <cell r="B35">
            <v>784698.06319577957</v>
          </cell>
          <cell r="C35">
            <v>666432</v>
          </cell>
          <cell r="D35">
            <v>118266.06319577957</v>
          </cell>
        </row>
        <row r="36">
          <cell r="A36">
            <v>37865</v>
          </cell>
          <cell r="B36">
            <v>770671.04881938093</v>
          </cell>
          <cell r="C36">
            <v>666432</v>
          </cell>
          <cell r="D36">
            <v>104239.04881938093</v>
          </cell>
        </row>
        <row r="37">
          <cell r="A37">
            <v>37895</v>
          </cell>
          <cell r="B37">
            <v>756894.77691520704</v>
          </cell>
          <cell r="C37">
            <v>632265</v>
          </cell>
          <cell r="D37">
            <v>124629.77691520704</v>
          </cell>
        </row>
        <row r="38">
          <cell r="A38">
            <v>37926</v>
          </cell>
          <cell r="B38">
            <v>743364.7652901347</v>
          </cell>
          <cell r="C38">
            <v>632265</v>
          </cell>
          <cell r="D38">
            <v>111099.7652901347</v>
          </cell>
        </row>
        <row r="39">
          <cell r="A39">
            <v>37956</v>
          </cell>
          <cell r="B39">
            <v>730076.61187330715</v>
          </cell>
          <cell r="C39">
            <v>632265</v>
          </cell>
          <cell r="D39">
            <v>97811.611873307149</v>
          </cell>
        </row>
        <row r="40">
          <cell r="A40">
            <v>37987</v>
          </cell>
          <cell r="B40">
            <v>717025.99328389403</v>
          </cell>
          <cell r="C40">
            <v>561604</v>
          </cell>
          <cell r="D40">
            <v>155421.99328389403</v>
          </cell>
        </row>
        <row r="41">
          <cell r="A41">
            <v>38018</v>
          </cell>
          <cell r="B41">
            <v>704208.66342445312</v>
          </cell>
          <cell r="C41">
            <v>561604</v>
          </cell>
          <cell r="D41">
            <v>142604.66342445312</v>
          </cell>
        </row>
        <row r="42">
          <cell r="A42">
            <v>38047</v>
          </cell>
          <cell r="B42">
            <v>691620.45209943701</v>
          </cell>
          <cell r="C42">
            <v>561604</v>
          </cell>
          <cell r="D42">
            <v>130016.45209943701</v>
          </cell>
        </row>
        <row r="43">
          <cell r="A43">
            <v>38078</v>
          </cell>
          <cell r="B43">
            <v>679257.26365839504</v>
          </cell>
          <cell r="C43">
            <v>563269</v>
          </cell>
          <cell r="D43">
            <v>115988.26365839504</v>
          </cell>
        </row>
        <row r="44">
          <cell r="A44">
            <v>38108</v>
          </cell>
          <cell r="B44">
            <v>667115.07566342817</v>
          </cell>
          <cell r="C44">
            <v>563269</v>
          </cell>
          <cell r="D44">
            <v>103846.07566342817</v>
          </cell>
        </row>
        <row r="45">
          <cell r="A45">
            <v>38139</v>
          </cell>
          <cell r="B45">
            <v>655189.93758046546</v>
          </cell>
          <cell r="C45">
            <v>563269</v>
          </cell>
          <cell r="D45">
            <v>91920.937580465456</v>
          </cell>
        </row>
        <row r="46">
          <cell r="A46">
            <v>38169</v>
          </cell>
          <cell r="B46">
            <v>643477.96949393279</v>
          </cell>
          <cell r="C46">
            <v>561604</v>
          </cell>
          <cell r="D46">
            <v>81873.969493932789</v>
          </cell>
        </row>
        <row r="47">
          <cell r="A47">
            <v>38200</v>
          </cell>
          <cell r="B47">
            <v>631975.36084440025</v>
          </cell>
          <cell r="C47">
            <v>561604</v>
          </cell>
          <cell r="D47">
            <v>70371.360844400246</v>
          </cell>
        </row>
        <row r="48">
          <cell r="A48">
            <v>38231</v>
          </cell>
          <cell r="B48">
            <v>620678.36918879265</v>
          </cell>
          <cell r="C48">
            <v>561604</v>
          </cell>
          <cell r="D48">
            <v>59074.369188792654</v>
          </cell>
        </row>
        <row r="49">
          <cell r="A49">
            <v>38261</v>
          </cell>
          <cell r="B49">
            <v>609583.31898276368</v>
          </cell>
          <cell r="C49">
            <v>536846</v>
          </cell>
          <cell r="D49">
            <v>72737.318982763682</v>
          </cell>
        </row>
        <row r="50">
          <cell r="A50">
            <v>38292</v>
          </cell>
          <cell r="B50">
            <v>598686.60038483504</v>
          </cell>
          <cell r="C50">
            <v>536846</v>
          </cell>
          <cell r="D50">
            <v>61840.600384835037</v>
          </cell>
        </row>
        <row r="51">
          <cell r="A51">
            <v>38322</v>
          </cell>
          <cell r="B51">
            <v>587984.66808191291</v>
          </cell>
          <cell r="C51">
            <v>536846</v>
          </cell>
          <cell r="D51">
            <v>51138.668081912911</v>
          </cell>
        </row>
        <row r="52">
          <cell r="A52">
            <v>38353</v>
          </cell>
          <cell r="B52">
            <v>577474.04013579909</v>
          </cell>
          <cell r="D52">
            <v>577474.04013579909</v>
          </cell>
        </row>
        <row r="53">
          <cell r="A53">
            <v>38384</v>
          </cell>
          <cell r="B53">
            <v>567151.29685032112</v>
          </cell>
          <cell r="D53">
            <v>567151.29685032112</v>
          </cell>
        </row>
        <row r="54">
          <cell r="A54">
            <v>38412</v>
          </cell>
          <cell r="B54">
            <v>557013.07965871342</v>
          </cell>
          <cell r="D54">
            <v>557013.07965871342</v>
          </cell>
        </row>
        <row r="55">
          <cell r="A55">
            <v>38443</v>
          </cell>
          <cell r="B55">
            <v>547056.09003088833</v>
          </cell>
          <cell r="D55">
            <v>547056.09003088833</v>
          </cell>
        </row>
        <row r="56">
          <cell r="A56">
            <v>38473</v>
          </cell>
          <cell r="B56">
            <v>537277.08840023808</v>
          </cell>
          <cell r="D56">
            <v>537277.08840023808</v>
          </cell>
        </row>
        <row r="57">
          <cell r="A57">
            <v>38504</v>
          </cell>
          <cell r="B57">
            <v>527672.89310962288</v>
          </cell>
          <cell r="D57">
            <v>527672.89310962288</v>
          </cell>
        </row>
        <row r="58">
          <cell r="A58">
            <v>38534</v>
          </cell>
          <cell r="B58">
            <v>518240.37937619985</v>
          </cell>
          <cell r="D58">
            <v>518240.37937619985</v>
          </cell>
        </row>
        <row r="59">
          <cell r="A59">
            <v>38565</v>
          </cell>
          <cell r="B59">
            <v>508976.47827475605</v>
          </cell>
          <cell r="D59">
            <v>508976.47827475605</v>
          </cell>
        </row>
        <row r="60">
          <cell r="A60">
            <v>38596</v>
          </cell>
          <cell r="B60">
            <v>499878.17573921441</v>
          </cell>
          <cell r="D60">
            <v>499878.17573921441</v>
          </cell>
        </row>
        <row r="61">
          <cell r="A61">
            <v>38626</v>
          </cell>
          <cell r="B61">
            <v>490942.51158199011</v>
          </cell>
          <cell r="D61">
            <v>490942.51158199011</v>
          </cell>
        </row>
        <row r="62">
          <cell r="A62">
            <v>38657</v>
          </cell>
          <cell r="B62">
            <v>482166.57853087498</v>
          </cell>
          <cell r="D62">
            <v>482166.57853087498</v>
          </cell>
        </row>
        <row r="63">
          <cell r="A63">
            <v>38687</v>
          </cell>
          <cell r="B63">
            <v>473547.52128313959</v>
          </cell>
          <cell r="D63">
            <v>473547.52128313959</v>
          </cell>
        </row>
        <row r="64">
          <cell r="A64">
            <v>38718</v>
          </cell>
          <cell r="B64">
            <v>465082.53557654272</v>
          </cell>
          <cell r="D64">
            <v>465082.53557654272</v>
          </cell>
        </row>
        <row r="65">
          <cell r="A65">
            <v>38749</v>
          </cell>
          <cell r="B65">
            <v>456768.867276948</v>
          </cell>
          <cell r="D65">
            <v>456768.867276948</v>
          </cell>
        </row>
        <row r="66">
          <cell r="A66">
            <v>38777</v>
          </cell>
          <cell r="B66">
            <v>448603.81148224982</v>
          </cell>
          <cell r="D66">
            <v>448603.81148224982</v>
          </cell>
        </row>
        <row r="67">
          <cell r="A67">
            <v>38808</v>
          </cell>
          <cell r="B67">
            <v>440584.71164231724</v>
          </cell>
          <cell r="D67">
            <v>440584.71164231724</v>
          </cell>
        </row>
        <row r="68">
          <cell r="A68">
            <v>38838</v>
          </cell>
          <cell r="B68">
            <v>432708.95869466872</v>
          </cell>
          <cell r="D68">
            <v>432708.95869466872</v>
          </cell>
        </row>
        <row r="69">
          <cell r="A69">
            <v>38869</v>
          </cell>
          <cell r="B69">
            <v>424973.99021559878</v>
          </cell>
          <cell r="D69">
            <v>424973.99021559878</v>
          </cell>
        </row>
        <row r="70">
          <cell r="A70">
            <v>38899</v>
          </cell>
          <cell r="B70">
            <v>417377.28958647745</v>
          </cell>
          <cell r="D70">
            <v>417377.28958647745</v>
          </cell>
        </row>
        <row r="71">
          <cell r="A71">
            <v>38930</v>
          </cell>
          <cell r="B71">
            <v>409916.38517495326</v>
          </cell>
          <cell r="D71">
            <v>409916.38517495326</v>
          </cell>
        </row>
        <row r="72">
          <cell r="A72">
            <v>38961</v>
          </cell>
          <cell r="B72">
            <v>402588.84953079314</v>
          </cell>
          <cell r="D72">
            <v>402588.84953079314</v>
          </cell>
        </row>
        <row r="73">
          <cell r="A73">
            <v>38991</v>
          </cell>
          <cell r="B73">
            <v>395392.29859609657</v>
          </cell>
          <cell r="D73">
            <v>395392.29859609657</v>
          </cell>
        </row>
        <row r="74">
          <cell r="A74">
            <v>39022</v>
          </cell>
          <cell r="B74">
            <v>388324.39092962758</v>
          </cell>
          <cell r="D74">
            <v>388324.39092962758</v>
          </cell>
        </row>
        <row r="75">
          <cell r="A75">
            <v>39052</v>
          </cell>
          <cell r="B75">
            <v>381382.82694501372</v>
          </cell>
          <cell r="D75">
            <v>381382.82694501372</v>
          </cell>
        </row>
        <row r="76">
          <cell r="A76">
            <v>39083</v>
          </cell>
          <cell r="B76">
            <v>374565.34816256061</v>
          </cell>
          <cell r="D76">
            <v>374565.34816256061</v>
          </cell>
        </row>
        <row r="77">
          <cell r="A77">
            <v>39114</v>
          </cell>
          <cell r="B77">
            <v>367869.73647444288</v>
          </cell>
          <cell r="D77">
            <v>367869.73647444288</v>
          </cell>
        </row>
        <row r="78">
          <cell r="A78">
            <v>39142</v>
          </cell>
          <cell r="B78">
            <v>361293.81342302897</v>
          </cell>
          <cell r="D78">
            <v>361293.81342302897</v>
          </cell>
        </row>
        <row r="79">
          <cell r="A79">
            <v>39173</v>
          </cell>
          <cell r="B79">
            <v>354835.43949210685</v>
          </cell>
          <cell r="D79">
            <v>354835.43949210685</v>
          </cell>
        </row>
        <row r="80">
          <cell r="A80">
            <v>39203</v>
          </cell>
          <cell r="B80">
            <v>348492.51341077953</v>
          </cell>
          <cell r="D80">
            <v>348492.51341077953</v>
          </cell>
        </row>
        <row r="81">
          <cell r="A81">
            <v>39234</v>
          </cell>
          <cell r="B81">
            <v>342262.97146980412</v>
          </cell>
          <cell r="D81">
            <v>342262.97146980412</v>
          </cell>
        </row>
        <row r="82">
          <cell r="A82">
            <v>39264</v>
          </cell>
          <cell r="B82">
            <v>336144.78685015114</v>
          </cell>
          <cell r="D82">
            <v>336144.78685015114</v>
          </cell>
        </row>
        <row r="83">
          <cell r="A83">
            <v>39295</v>
          </cell>
          <cell r="B83">
            <v>330135.96896356728</v>
          </cell>
          <cell r="D83">
            <v>330135.96896356728</v>
          </cell>
        </row>
        <row r="84">
          <cell r="A84">
            <v>39326</v>
          </cell>
          <cell r="B84">
            <v>324234.56280492502</v>
          </cell>
          <cell r="D84">
            <v>324234.56280492502</v>
          </cell>
        </row>
        <row r="85">
          <cell r="A85">
            <v>39356</v>
          </cell>
          <cell r="B85">
            <v>318438.64831615007</v>
          </cell>
          <cell r="D85">
            <v>318438.64831615007</v>
          </cell>
        </row>
        <row r="86">
          <cell r="A86">
            <v>39387</v>
          </cell>
          <cell r="B86">
            <v>312746.33976151916</v>
          </cell>
          <cell r="D86">
            <v>312746.33976151916</v>
          </cell>
        </row>
        <row r="87">
          <cell r="A87">
            <v>39417</v>
          </cell>
          <cell r="B87">
            <v>307155.78511412436</v>
          </cell>
          <cell r="D87">
            <v>307155.78511412436</v>
          </cell>
        </row>
        <row r="88">
          <cell r="A88">
            <v>39448</v>
          </cell>
          <cell r="B88">
            <v>301665.16545330471</v>
          </cell>
          <cell r="D88">
            <v>301665.16545330471</v>
          </cell>
        </row>
        <row r="89">
          <cell r="A89">
            <v>39479</v>
          </cell>
          <cell r="B89">
            <v>296272.69437284989</v>
          </cell>
          <cell r="D89">
            <v>296272.69437284989</v>
          </cell>
        </row>
        <row r="90">
          <cell r="A90">
            <v>39508</v>
          </cell>
          <cell r="B90">
            <v>290976.61739978165</v>
          </cell>
          <cell r="D90">
            <v>290976.61739978165</v>
          </cell>
        </row>
        <row r="91">
          <cell r="A91">
            <v>39539</v>
          </cell>
          <cell r="B91">
            <v>285775.21142352634</v>
          </cell>
          <cell r="D91">
            <v>285775.21142352634</v>
          </cell>
        </row>
        <row r="92">
          <cell r="A92">
            <v>39569</v>
          </cell>
          <cell r="B92">
            <v>280666.78413528914</v>
          </cell>
          <cell r="D92">
            <v>280666.78413528914</v>
          </cell>
        </row>
        <row r="93">
          <cell r="A93">
            <v>39600</v>
          </cell>
          <cell r="B93">
            <v>275649.67347745254</v>
          </cell>
          <cell r="D93">
            <v>275649.67347745254</v>
          </cell>
        </row>
        <row r="94">
          <cell r="A94">
            <v>39630</v>
          </cell>
          <cell r="B94">
            <v>270722.24710281508</v>
          </cell>
          <cell r="D94">
            <v>270722.24710281508</v>
          </cell>
        </row>
        <row r="95">
          <cell r="A95">
            <v>39661</v>
          </cell>
          <cell r="B95">
            <v>265882.90184349759</v>
          </cell>
          <cell r="D95">
            <v>265882.90184349759</v>
          </cell>
        </row>
        <row r="96">
          <cell r="A96">
            <v>39692</v>
          </cell>
          <cell r="B96">
            <v>261130.06318934273</v>
          </cell>
          <cell r="D96">
            <v>261130.06318934273</v>
          </cell>
        </row>
        <row r="97">
          <cell r="A97">
            <v>39722</v>
          </cell>
          <cell r="B97">
            <v>256462.18477563892</v>
          </cell>
          <cell r="D97">
            <v>256462.18477563892</v>
          </cell>
        </row>
        <row r="98">
          <cell r="A98">
            <v>39753</v>
          </cell>
          <cell r="B98">
            <v>251877.74788000074</v>
          </cell>
          <cell r="D98">
            <v>251877.74788000074</v>
          </cell>
        </row>
        <row r="99">
          <cell r="A99">
            <v>39783</v>
          </cell>
          <cell r="B99">
            <v>247375.26092824421</v>
          </cell>
          <cell r="D99">
            <v>247375.26092824421</v>
          </cell>
        </row>
        <row r="100">
          <cell r="A100">
            <v>39814</v>
          </cell>
          <cell r="B100">
            <v>242953.2590090931</v>
          </cell>
          <cell r="D100">
            <v>242953.2590090931</v>
          </cell>
        </row>
        <row r="101">
          <cell r="A101">
            <v>39845</v>
          </cell>
          <cell r="B101">
            <v>238610.30339756235</v>
          </cell>
          <cell r="D101">
            <v>238610.30339756235</v>
          </cell>
        </row>
        <row r="102">
          <cell r="A102">
            <v>39873</v>
          </cell>
          <cell r="B102">
            <v>234344.98108685928</v>
          </cell>
          <cell r="D102">
            <v>234344.98108685928</v>
          </cell>
        </row>
        <row r="103">
          <cell r="A103">
            <v>39904</v>
          </cell>
          <cell r="B103">
            <v>230155.90432865385</v>
          </cell>
          <cell r="D103">
            <v>230155.90432865385</v>
          </cell>
        </row>
        <row r="104">
          <cell r="A104">
            <v>39934</v>
          </cell>
          <cell r="B104">
            <v>226041.71018156622</v>
          </cell>
          <cell r="D104">
            <v>226041.71018156622</v>
          </cell>
        </row>
        <row r="105">
          <cell r="A105">
            <v>39965</v>
          </cell>
          <cell r="B105">
            <v>222001.06006772557</v>
          </cell>
          <cell r="D105">
            <v>222001.06006772557</v>
          </cell>
        </row>
        <row r="106">
          <cell r="A106">
            <v>39995</v>
          </cell>
          <cell r="B106">
            <v>218032.63933725565</v>
          </cell>
          <cell r="D106">
            <v>218032.63933725565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6">
          <cell r="A6">
            <v>37091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37091</v>
          </cell>
          <cell r="E11">
            <v>37091</v>
          </cell>
          <cell r="F11">
            <v>37091</v>
          </cell>
          <cell r="G11">
            <v>37091</v>
          </cell>
        </row>
        <row r="12">
          <cell r="C12" t="str">
            <v>Prompt Month</v>
          </cell>
          <cell r="D12">
            <v>37104</v>
          </cell>
          <cell r="E12">
            <v>37104</v>
          </cell>
          <cell r="F12">
            <v>37104</v>
          </cell>
          <cell r="G12">
            <v>37104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37104</v>
          </cell>
          <cell r="D17">
            <v>3.8991760260624002E-2</v>
          </cell>
          <cell r="E17">
            <v>2.9390000000000001</v>
          </cell>
          <cell r="F17">
            <v>0.68500000000000005</v>
          </cell>
          <cell r="G17">
            <v>0.53</v>
          </cell>
        </row>
        <row r="18">
          <cell r="C18">
            <v>37135</v>
          </cell>
          <cell r="D18">
            <v>3.8756526353654203E-2</v>
          </cell>
          <cell r="E18">
            <v>2.9849999999999999</v>
          </cell>
          <cell r="F18">
            <v>0.63</v>
          </cell>
          <cell r="G18">
            <v>0.53</v>
          </cell>
        </row>
        <row r="19">
          <cell r="C19">
            <v>37165</v>
          </cell>
          <cell r="D19">
            <v>3.8198693168356002E-2</v>
          </cell>
          <cell r="E19">
            <v>3.0470000000000002</v>
          </cell>
          <cell r="F19">
            <v>0.62250000000000005</v>
          </cell>
          <cell r="G19">
            <v>0.57999999999999996</v>
          </cell>
        </row>
        <row r="20">
          <cell r="C20">
            <v>37196</v>
          </cell>
          <cell r="D20">
            <v>3.7783859263898399E-2</v>
          </cell>
          <cell r="E20">
            <v>3.3069999999999999</v>
          </cell>
          <cell r="F20">
            <v>0.60499999999999998</v>
          </cell>
          <cell r="G20">
            <v>0.82</v>
          </cell>
        </row>
        <row r="21">
          <cell r="C21">
            <v>37226</v>
          </cell>
          <cell r="D21">
            <v>3.7552738103862303E-2</v>
          </cell>
          <cell r="E21">
            <v>3.5649999999999999</v>
          </cell>
          <cell r="F21">
            <v>0.59499999999999997</v>
          </cell>
          <cell r="G21">
            <v>1.02</v>
          </cell>
        </row>
        <row r="22">
          <cell r="C22">
            <v>37257</v>
          </cell>
          <cell r="D22">
            <v>3.7472526821907999E-2</v>
          </cell>
          <cell r="E22">
            <v>3.673</v>
          </cell>
          <cell r="F22">
            <v>0.59750000000000003</v>
          </cell>
          <cell r="G22">
            <v>1.02</v>
          </cell>
        </row>
        <row r="23">
          <cell r="C23">
            <v>37288</v>
          </cell>
          <cell r="D23">
            <v>3.7611934793393004E-2</v>
          </cell>
          <cell r="E23">
            <v>3.6030000000000002</v>
          </cell>
          <cell r="F23">
            <v>0.59</v>
          </cell>
          <cell r="G23">
            <v>1.02</v>
          </cell>
        </row>
        <row r="24">
          <cell r="C24">
            <v>37316</v>
          </cell>
          <cell r="D24">
            <v>3.7737851676475004E-2</v>
          </cell>
          <cell r="E24">
            <v>3.4780000000000002</v>
          </cell>
          <cell r="F24">
            <v>0.54500000000000004</v>
          </cell>
          <cell r="G24">
            <v>0.77</v>
          </cell>
        </row>
        <row r="25">
          <cell r="C25">
            <v>37347</v>
          </cell>
          <cell r="D25">
            <v>3.7921704792612601E-2</v>
          </cell>
          <cell r="E25">
            <v>3.2880000000000003</v>
          </cell>
          <cell r="F25">
            <v>0.4425</v>
          </cell>
          <cell r="G25">
            <v>0.4</v>
          </cell>
        </row>
        <row r="26">
          <cell r="C26">
            <v>37377</v>
          </cell>
          <cell r="D26">
            <v>3.8150607080542201E-2</v>
          </cell>
          <cell r="E26">
            <v>3.3030000000000004</v>
          </cell>
          <cell r="F26">
            <v>0.38750000000000001</v>
          </cell>
          <cell r="G26">
            <v>0.45</v>
          </cell>
        </row>
        <row r="27">
          <cell r="C27">
            <v>37408</v>
          </cell>
          <cell r="D27">
            <v>3.8387139463221996E-2</v>
          </cell>
          <cell r="E27">
            <v>3.3450000000000002</v>
          </cell>
          <cell r="F27">
            <v>0.375</v>
          </cell>
          <cell r="G27">
            <v>0.45</v>
          </cell>
        </row>
        <row r="28">
          <cell r="C28">
            <v>37438</v>
          </cell>
          <cell r="D28">
            <v>3.8683252250197905E-2</v>
          </cell>
          <cell r="E28">
            <v>3.39</v>
          </cell>
          <cell r="F28">
            <v>0.375</v>
          </cell>
          <cell r="G28">
            <v>0.5</v>
          </cell>
        </row>
        <row r="29">
          <cell r="C29">
            <v>37469</v>
          </cell>
          <cell r="D29">
            <v>3.9098811665498896E-2</v>
          </cell>
          <cell r="E29">
            <v>3.4130000000000003</v>
          </cell>
          <cell r="F29">
            <v>0.375</v>
          </cell>
          <cell r="G29">
            <v>0.55000000000000004</v>
          </cell>
        </row>
        <row r="30">
          <cell r="C30">
            <v>37500</v>
          </cell>
          <cell r="D30">
            <v>3.9514371138766401E-2</v>
          </cell>
          <cell r="E30">
            <v>3.423</v>
          </cell>
          <cell r="F30">
            <v>0.375</v>
          </cell>
          <cell r="G30">
            <v>0.55000000000000004</v>
          </cell>
        </row>
        <row r="31">
          <cell r="C31">
            <v>37530</v>
          </cell>
          <cell r="D31">
            <v>3.9951733565675995E-2</v>
          </cell>
          <cell r="E31">
            <v>3.4430000000000001</v>
          </cell>
          <cell r="F31">
            <v>0.3775</v>
          </cell>
          <cell r="G31">
            <v>0.6</v>
          </cell>
        </row>
        <row r="32">
          <cell r="C32">
            <v>37561</v>
          </cell>
          <cell r="D32">
            <v>4.0453879064203502E-2</v>
          </cell>
          <cell r="E32">
            <v>3.5960000000000001</v>
          </cell>
          <cell r="F32">
            <v>0.3775</v>
          </cell>
          <cell r="G32">
            <v>0.8</v>
          </cell>
        </row>
        <row r="33">
          <cell r="C33">
            <v>37591</v>
          </cell>
          <cell r="D33">
            <v>4.0939826401376903E-2</v>
          </cell>
          <cell r="E33">
            <v>3.7610000000000001</v>
          </cell>
          <cell r="F33">
            <v>0.38</v>
          </cell>
          <cell r="G33">
            <v>1</v>
          </cell>
        </row>
        <row r="34">
          <cell r="C34">
            <v>37622</v>
          </cell>
          <cell r="D34">
            <v>4.1468126274415401E-2</v>
          </cell>
          <cell r="E34">
            <v>3.8360000000000003</v>
          </cell>
          <cell r="F34">
            <v>0.38500000000000001</v>
          </cell>
          <cell r="G34">
            <v>1</v>
          </cell>
        </row>
        <row r="35">
          <cell r="C35">
            <v>37653</v>
          </cell>
          <cell r="D35">
            <v>4.2028184928219602E-2</v>
          </cell>
          <cell r="E35">
            <v>3.7210000000000001</v>
          </cell>
          <cell r="F35">
            <v>0.3725</v>
          </cell>
          <cell r="G35">
            <v>1</v>
          </cell>
        </row>
        <row r="36">
          <cell r="C36">
            <v>37681</v>
          </cell>
          <cell r="D36">
            <v>4.2534044447829704E-2</v>
          </cell>
          <cell r="E36">
            <v>3.5910000000000002</v>
          </cell>
          <cell r="F36">
            <v>0.35499999999999998</v>
          </cell>
          <cell r="G36">
            <v>0.75</v>
          </cell>
        </row>
        <row r="37">
          <cell r="C37">
            <v>37712</v>
          </cell>
          <cell r="D37">
            <v>4.3072243843695499E-2</v>
          </cell>
          <cell r="E37">
            <v>3.3610000000000002</v>
          </cell>
          <cell r="F37">
            <v>0.30499999999999999</v>
          </cell>
          <cell r="G37">
            <v>0.4</v>
          </cell>
        </row>
        <row r="38">
          <cell r="C38">
            <v>37742</v>
          </cell>
          <cell r="D38">
            <v>4.3560840375396204E-2</v>
          </cell>
          <cell r="E38">
            <v>3.351</v>
          </cell>
          <cell r="F38">
            <v>0.3</v>
          </cell>
          <cell r="G38">
            <v>0.45</v>
          </cell>
        </row>
        <row r="39">
          <cell r="C39">
            <v>37773</v>
          </cell>
          <cell r="D39">
            <v>4.4065723542153504E-2</v>
          </cell>
          <cell r="E39">
            <v>3.3920000000000003</v>
          </cell>
          <cell r="F39">
            <v>0.3</v>
          </cell>
          <cell r="G39">
            <v>0.45</v>
          </cell>
        </row>
        <row r="40">
          <cell r="C40">
            <v>37803</v>
          </cell>
          <cell r="D40">
            <v>4.4545879132129602E-2</v>
          </cell>
          <cell r="E40">
            <v>3.44</v>
          </cell>
          <cell r="F40">
            <v>0.3</v>
          </cell>
          <cell r="G40">
            <v>0.5</v>
          </cell>
        </row>
        <row r="41">
          <cell r="C41">
            <v>37834</v>
          </cell>
          <cell r="D41">
            <v>4.5029950139142898E-2</v>
          </cell>
          <cell r="E41">
            <v>3.4690000000000003</v>
          </cell>
          <cell r="F41">
            <v>0.3</v>
          </cell>
          <cell r="G41">
            <v>0.55000000000000004</v>
          </cell>
        </row>
        <row r="42">
          <cell r="C42">
            <v>37865</v>
          </cell>
          <cell r="D42">
            <v>4.5514021224583305E-2</v>
          </cell>
          <cell r="E42">
            <v>3.484</v>
          </cell>
          <cell r="F42">
            <v>0.30499999999999999</v>
          </cell>
          <cell r="G42">
            <v>0.55000000000000004</v>
          </cell>
        </row>
        <row r="43">
          <cell r="C43">
            <v>37895</v>
          </cell>
          <cell r="D43">
            <v>4.5964368031396606E-2</v>
          </cell>
          <cell r="E43">
            <v>3.508</v>
          </cell>
          <cell r="F43">
            <v>0.3075</v>
          </cell>
          <cell r="G43">
            <v>0.6</v>
          </cell>
        </row>
        <row r="44">
          <cell r="C44">
            <v>37926</v>
          </cell>
          <cell r="D44">
            <v>4.6407031138738099E-2</v>
          </cell>
          <cell r="E44">
            <v>3.6480000000000001</v>
          </cell>
          <cell r="F44">
            <v>0.31</v>
          </cell>
          <cell r="G44">
            <v>0.8</v>
          </cell>
        </row>
        <row r="45">
          <cell r="C45">
            <v>37956</v>
          </cell>
          <cell r="D45">
            <v>4.6835414853407399E-2</v>
          </cell>
          <cell r="E45">
            <v>3.7970000000000002</v>
          </cell>
          <cell r="F45">
            <v>0.3125</v>
          </cell>
          <cell r="G45">
            <v>1</v>
          </cell>
        </row>
        <row r="46">
          <cell r="C46">
            <v>37987</v>
          </cell>
          <cell r="D46">
            <v>4.7266754577310902E-2</v>
          </cell>
          <cell r="E46">
            <v>3.8560000000000003</v>
          </cell>
          <cell r="F46">
            <v>0.315</v>
          </cell>
          <cell r="G46">
            <v>1</v>
          </cell>
        </row>
        <row r="47">
          <cell r="C47">
            <v>38018</v>
          </cell>
          <cell r="D47">
            <v>4.7686015948508E-2</v>
          </cell>
          <cell r="E47">
            <v>3.7430000000000003</v>
          </cell>
          <cell r="F47">
            <v>0.3075</v>
          </cell>
          <cell r="G47">
            <v>1</v>
          </cell>
        </row>
        <row r="48">
          <cell r="C48">
            <v>38047</v>
          </cell>
          <cell r="D48">
            <v>4.8078228252175198E-2</v>
          </cell>
          <cell r="E48">
            <v>3.61</v>
          </cell>
          <cell r="F48">
            <v>0.30249999999999999</v>
          </cell>
          <cell r="G48">
            <v>0.75</v>
          </cell>
        </row>
        <row r="49">
          <cell r="C49">
            <v>38078</v>
          </cell>
          <cell r="D49">
            <v>4.8466321156474201E-2</v>
          </cell>
          <cell r="E49">
            <v>3.39</v>
          </cell>
          <cell r="F49">
            <v>0.28999999999999998</v>
          </cell>
          <cell r="G49">
            <v>0.4</v>
          </cell>
        </row>
        <row r="50">
          <cell r="C50">
            <v>38108</v>
          </cell>
          <cell r="D50">
            <v>4.8809720960354804E-2</v>
          </cell>
          <cell r="E50">
            <v>3.38</v>
          </cell>
          <cell r="F50">
            <v>0.28749999999999998</v>
          </cell>
          <cell r="G50">
            <v>0.45</v>
          </cell>
        </row>
        <row r="51">
          <cell r="C51">
            <v>38139</v>
          </cell>
          <cell r="D51">
            <v>4.9164567465751506E-2</v>
          </cell>
          <cell r="E51">
            <v>3.4160000000000004</v>
          </cell>
          <cell r="F51">
            <v>0.28749999999999998</v>
          </cell>
          <cell r="G51">
            <v>0.45</v>
          </cell>
        </row>
        <row r="52">
          <cell r="C52">
            <v>38169</v>
          </cell>
          <cell r="D52">
            <v>4.9493201842032902E-2</v>
          </cell>
          <cell r="E52">
            <v>3.4660000000000002</v>
          </cell>
          <cell r="F52">
            <v>0.28749999999999998</v>
          </cell>
          <cell r="G52">
            <v>0.5</v>
          </cell>
        </row>
        <row r="53">
          <cell r="C53">
            <v>38200</v>
          </cell>
          <cell r="D53">
            <v>4.9816580273184502E-2</v>
          </cell>
          <cell r="E53">
            <v>3.4890000000000003</v>
          </cell>
          <cell r="F53">
            <v>0.28749999999999998</v>
          </cell>
          <cell r="G53">
            <v>0.55000000000000004</v>
          </cell>
        </row>
        <row r="54">
          <cell r="C54">
            <v>38231</v>
          </cell>
          <cell r="D54">
            <v>5.0139958739255204E-2</v>
          </cell>
          <cell r="E54">
            <v>3.504</v>
          </cell>
          <cell r="F54">
            <v>0.28749999999999998</v>
          </cell>
          <cell r="G54">
            <v>0.55000000000000004</v>
          </cell>
        </row>
        <row r="55">
          <cell r="C55">
            <v>38261</v>
          </cell>
          <cell r="D55">
            <v>5.0438976402829898E-2</v>
          </cell>
          <cell r="E55">
            <v>3.5330000000000004</v>
          </cell>
          <cell r="F55">
            <v>0.28999999999999998</v>
          </cell>
          <cell r="G55">
            <v>0.6</v>
          </cell>
        </row>
        <row r="56">
          <cell r="C56">
            <v>38292</v>
          </cell>
          <cell r="D56">
            <v>5.07345666074661E-2</v>
          </cell>
          <cell r="E56">
            <v>3.673</v>
          </cell>
          <cell r="F56">
            <v>0.28999999999999998</v>
          </cell>
          <cell r="G56">
            <v>0.8</v>
          </cell>
        </row>
        <row r="57">
          <cell r="C57">
            <v>38322</v>
          </cell>
          <cell r="D57">
            <v>5.1020621671977302E-2</v>
          </cell>
          <cell r="E57">
            <v>3.8220000000000001</v>
          </cell>
          <cell r="F57">
            <v>0.29249999999999998</v>
          </cell>
          <cell r="G57">
            <v>1</v>
          </cell>
        </row>
        <row r="58">
          <cell r="C58">
            <v>38353</v>
          </cell>
          <cell r="D58">
            <v>5.1307869792277805E-2</v>
          </cell>
          <cell r="E58">
            <v>3.891</v>
          </cell>
          <cell r="F58">
            <v>0.29499999999999998</v>
          </cell>
          <cell r="G58">
            <v>1</v>
          </cell>
        </row>
        <row r="59">
          <cell r="C59">
            <v>38384</v>
          </cell>
          <cell r="D59">
            <v>5.1588247940409698E-2</v>
          </cell>
          <cell r="E59">
            <v>3.778</v>
          </cell>
          <cell r="F59">
            <v>0.28749999999999998</v>
          </cell>
          <cell r="G59">
            <v>1</v>
          </cell>
        </row>
        <row r="60">
          <cell r="C60">
            <v>38412</v>
          </cell>
          <cell r="D60">
            <v>5.1841492741910404E-2</v>
          </cell>
          <cell r="E60">
            <v>3.645</v>
          </cell>
          <cell r="F60">
            <v>0.27500000000000002</v>
          </cell>
          <cell r="G60">
            <v>0.75</v>
          </cell>
        </row>
        <row r="61">
          <cell r="C61">
            <v>38443</v>
          </cell>
          <cell r="D61">
            <v>5.21008709130584E-2</v>
          </cell>
          <cell r="E61">
            <v>3.4249999999999998</v>
          </cell>
          <cell r="F61">
            <v>0.26250000000000001</v>
          </cell>
          <cell r="G61">
            <v>0.4</v>
          </cell>
        </row>
        <row r="62">
          <cell r="C62">
            <v>38473</v>
          </cell>
          <cell r="D62">
            <v>5.2333557481637302E-2</v>
          </cell>
          <cell r="E62">
            <v>3.415</v>
          </cell>
          <cell r="F62">
            <v>0.255</v>
          </cell>
          <cell r="G62">
            <v>0.45</v>
          </cell>
        </row>
        <row r="63">
          <cell r="C63">
            <v>38504</v>
          </cell>
          <cell r="D63">
            <v>5.2574000288137905E-2</v>
          </cell>
          <cell r="E63">
            <v>3.4510000000000001</v>
          </cell>
          <cell r="F63">
            <v>0.25</v>
          </cell>
          <cell r="G63">
            <v>0.45</v>
          </cell>
        </row>
        <row r="64">
          <cell r="C64">
            <v>38534</v>
          </cell>
          <cell r="D64">
            <v>5.2797220093927996E-2</v>
          </cell>
          <cell r="E64">
            <v>3.5010000000000003</v>
          </cell>
          <cell r="F64">
            <v>0.25</v>
          </cell>
          <cell r="G64">
            <v>0.5</v>
          </cell>
        </row>
        <row r="65">
          <cell r="C65">
            <v>38565</v>
          </cell>
          <cell r="D65">
            <v>5.3018768361909399E-2</v>
          </cell>
          <cell r="E65">
            <v>3.524</v>
          </cell>
          <cell r="F65">
            <v>0.25</v>
          </cell>
          <cell r="G65">
            <v>0.55000000000000004</v>
          </cell>
        </row>
        <row r="66">
          <cell r="C66">
            <v>38596</v>
          </cell>
          <cell r="D66">
            <v>5.3240316646254698E-2</v>
          </cell>
          <cell r="E66">
            <v>3.5390000000000001</v>
          </cell>
          <cell r="F66">
            <v>0.25</v>
          </cell>
          <cell r="G66">
            <v>0.55000000000000004</v>
          </cell>
        </row>
        <row r="67">
          <cell r="C67">
            <v>38626</v>
          </cell>
          <cell r="D67">
            <v>5.3447054683575204E-2</v>
          </cell>
          <cell r="E67">
            <v>3.5680000000000001</v>
          </cell>
          <cell r="F67">
            <v>0.25</v>
          </cell>
          <cell r="G67">
            <v>0.6</v>
          </cell>
        </row>
        <row r="68">
          <cell r="C68">
            <v>38657</v>
          </cell>
          <cell r="D68">
            <v>5.3653754882485999E-2</v>
          </cell>
          <cell r="E68">
            <v>3.7080000000000002</v>
          </cell>
          <cell r="F68">
            <v>0.25</v>
          </cell>
          <cell r="G68">
            <v>0.8</v>
          </cell>
        </row>
        <row r="69">
          <cell r="C69">
            <v>38687</v>
          </cell>
          <cell r="D69">
            <v>5.3853787346602303E-2</v>
          </cell>
          <cell r="E69">
            <v>3.8570000000000002</v>
          </cell>
          <cell r="F69">
            <v>0.2525</v>
          </cell>
          <cell r="G69">
            <v>1</v>
          </cell>
        </row>
        <row r="70">
          <cell r="C70">
            <v>38718</v>
          </cell>
          <cell r="D70">
            <v>5.4060487573531504E-2</v>
          </cell>
          <cell r="E70">
            <v>3.9360000000000004</v>
          </cell>
          <cell r="F70">
            <v>0.255</v>
          </cell>
          <cell r="G70">
            <v>1</v>
          </cell>
        </row>
        <row r="71">
          <cell r="C71">
            <v>38749</v>
          </cell>
          <cell r="D71">
            <v>5.4267187814698296E-2</v>
          </cell>
          <cell r="E71">
            <v>3.8230000000000004</v>
          </cell>
          <cell r="F71">
            <v>0.2525</v>
          </cell>
          <cell r="G71">
            <v>1</v>
          </cell>
        </row>
        <row r="72">
          <cell r="C72">
            <v>38777</v>
          </cell>
          <cell r="D72">
            <v>5.4453884818955106E-2</v>
          </cell>
          <cell r="E72">
            <v>3.69</v>
          </cell>
          <cell r="F72">
            <v>0.2525</v>
          </cell>
          <cell r="G72">
            <v>0.75</v>
          </cell>
        </row>
        <row r="73">
          <cell r="C73">
            <v>38808</v>
          </cell>
          <cell r="D73">
            <v>5.4660585087213498E-2</v>
          </cell>
          <cell r="E73">
            <v>3.47</v>
          </cell>
          <cell r="F73">
            <v>0.25</v>
          </cell>
          <cell r="G73">
            <v>0.4</v>
          </cell>
        </row>
        <row r="74">
          <cell r="C74">
            <v>38838</v>
          </cell>
          <cell r="D74">
            <v>5.4860617618435206E-2</v>
          </cell>
          <cell r="E74">
            <v>3.46</v>
          </cell>
          <cell r="F74">
            <v>0.2475</v>
          </cell>
          <cell r="G74">
            <v>0.45</v>
          </cell>
        </row>
        <row r="75">
          <cell r="C75">
            <v>38869</v>
          </cell>
          <cell r="D75">
            <v>5.50673179146988E-2</v>
          </cell>
          <cell r="E75">
            <v>3.496</v>
          </cell>
          <cell r="F75">
            <v>0.2475</v>
          </cell>
          <cell r="G75">
            <v>0.45</v>
          </cell>
        </row>
        <row r="76">
          <cell r="C76">
            <v>38899</v>
          </cell>
          <cell r="D76">
            <v>5.5267350473018798E-2</v>
          </cell>
          <cell r="E76">
            <v>3.5460000000000003</v>
          </cell>
          <cell r="F76">
            <v>0.2475</v>
          </cell>
          <cell r="G76">
            <v>0.5</v>
          </cell>
        </row>
        <row r="77">
          <cell r="C77">
            <v>38930</v>
          </cell>
          <cell r="D77">
            <v>5.5450827508335195E-2</v>
          </cell>
          <cell r="E77">
            <v>3.569</v>
          </cell>
          <cell r="F77">
            <v>0.2475</v>
          </cell>
          <cell r="G77">
            <v>0.55000000000000004</v>
          </cell>
        </row>
        <row r="78">
          <cell r="C78">
            <v>38961</v>
          </cell>
          <cell r="D78">
            <v>5.5567537596058307E-2</v>
          </cell>
          <cell r="E78">
            <v>3.5840000000000001</v>
          </cell>
          <cell r="F78">
            <v>0.2475</v>
          </cell>
          <cell r="G78">
            <v>0.55000000000000004</v>
          </cell>
        </row>
        <row r="79">
          <cell r="C79">
            <v>38991</v>
          </cell>
          <cell r="D79">
            <v>5.5680482846560207E-2</v>
          </cell>
          <cell r="E79">
            <v>3.613</v>
          </cell>
          <cell r="F79">
            <v>0.2475</v>
          </cell>
          <cell r="G79">
            <v>0.6</v>
          </cell>
        </row>
        <row r="80">
          <cell r="C80">
            <v>39022</v>
          </cell>
          <cell r="D80">
            <v>5.5797192943208201E-2</v>
          </cell>
          <cell r="E80">
            <v>3.7530000000000001</v>
          </cell>
          <cell r="F80">
            <v>0.25</v>
          </cell>
          <cell r="G80">
            <v>0.8</v>
          </cell>
        </row>
        <row r="81">
          <cell r="C81">
            <v>39052</v>
          </cell>
          <cell r="D81">
            <v>5.59101382023472E-2</v>
          </cell>
          <cell r="E81">
            <v>3.9020000000000001</v>
          </cell>
          <cell r="F81">
            <v>0.255</v>
          </cell>
          <cell r="G81">
            <v>1</v>
          </cell>
        </row>
        <row r="82">
          <cell r="C82">
            <v>39083</v>
          </cell>
          <cell r="D82">
            <v>5.6026848307918702E-2</v>
          </cell>
          <cell r="E82">
            <v>3.9910000000000001</v>
          </cell>
          <cell r="F82">
            <v>0.25750000000000001</v>
          </cell>
          <cell r="G82">
            <v>1</v>
          </cell>
        </row>
        <row r="83">
          <cell r="C83">
            <v>39114</v>
          </cell>
          <cell r="D83">
            <v>5.6143558418024299E-2</v>
          </cell>
          <cell r="E83">
            <v>3.8780000000000001</v>
          </cell>
          <cell r="F83">
            <v>0.245</v>
          </cell>
          <cell r="G83">
            <v>1</v>
          </cell>
        </row>
        <row r="84">
          <cell r="C84">
            <v>39142</v>
          </cell>
          <cell r="D84">
            <v>5.6248974005243604E-2</v>
          </cell>
          <cell r="E84">
            <v>3.7450000000000001</v>
          </cell>
          <cell r="F84">
            <v>0.23749999999999999</v>
          </cell>
          <cell r="G84">
            <v>0.75</v>
          </cell>
        </row>
        <row r="85">
          <cell r="C85">
            <v>39173</v>
          </cell>
          <cell r="D85">
            <v>5.6365684123979201E-2</v>
          </cell>
          <cell r="E85">
            <v>3.5249999999999999</v>
          </cell>
          <cell r="F85">
            <v>0.23499999999999999</v>
          </cell>
          <cell r="G85">
            <v>0.4</v>
          </cell>
        </row>
        <row r="86">
          <cell r="C86">
            <v>39203</v>
          </cell>
          <cell r="D86">
            <v>5.6478629404491901E-2</v>
          </cell>
          <cell r="E86">
            <v>3.5150000000000001</v>
          </cell>
          <cell r="F86">
            <v>0.23499999999999999</v>
          </cell>
          <cell r="G86">
            <v>0.45</v>
          </cell>
        </row>
        <row r="87">
          <cell r="C87">
            <v>39234</v>
          </cell>
          <cell r="D87">
            <v>5.6595339532148799E-2</v>
          </cell>
          <cell r="E87">
            <v>3.5510000000000002</v>
          </cell>
          <cell r="F87">
            <v>0.23250000000000001</v>
          </cell>
          <cell r="G87">
            <v>0.45</v>
          </cell>
        </row>
        <row r="88">
          <cell r="C88">
            <v>39264</v>
          </cell>
          <cell r="D88">
            <v>5.6708284821294502E-2</v>
          </cell>
          <cell r="E88">
            <v>3.601</v>
          </cell>
          <cell r="F88">
            <v>0.23250000000000001</v>
          </cell>
          <cell r="G88">
            <v>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O110"/>
  <sheetViews>
    <sheetView tabSelected="1" zoomScale="80" workbookViewId="0"/>
  </sheetViews>
  <sheetFormatPr defaultColWidth="9.109375" defaultRowHeight="13.2"/>
  <cols>
    <col min="1" max="1" width="18.109375" style="2" customWidth="1"/>
    <col min="2" max="2" width="10.33203125" style="2" customWidth="1"/>
    <col min="3" max="3" width="17" style="2" customWidth="1"/>
    <col min="4" max="4" width="11.44140625" style="2" customWidth="1"/>
    <col min="5" max="5" width="24.33203125" style="2" customWidth="1"/>
    <col min="6" max="6" width="12.6640625" style="2" bestFit="1" customWidth="1"/>
    <col min="7" max="7" width="12.88671875" style="2" customWidth="1"/>
    <col min="8" max="8" width="9.44140625" style="2" customWidth="1"/>
    <col min="9" max="9" width="12.6640625" style="2" customWidth="1"/>
    <col min="10" max="10" width="17.109375" style="2" customWidth="1"/>
    <col min="11" max="11" width="11.88671875" style="2" customWidth="1"/>
    <col min="12" max="12" width="11.5546875" style="2" bestFit="1" customWidth="1"/>
    <col min="13" max="14" width="9.33203125" style="2" bestFit="1" customWidth="1"/>
    <col min="15" max="16384" width="9.109375" style="2"/>
  </cols>
  <sheetData>
    <row r="1" spans="1:41">
      <c r="A1" s="1" t="s">
        <v>0</v>
      </c>
      <c r="C1" s="3" t="s">
        <v>1</v>
      </c>
      <c r="E1" s="4" t="s">
        <v>2</v>
      </c>
      <c r="G1" s="3" t="s">
        <v>3</v>
      </c>
    </row>
    <row r="2" spans="1:41">
      <c r="A2" s="2" t="s">
        <v>4</v>
      </c>
      <c r="C2" s="5" t="s">
        <v>5</v>
      </c>
      <c r="E2" s="5" t="s">
        <v>6</v>
      </c>
      <c r="G2" s="5" t="s">
        <v>7</v>
      </c>
    </row>
    <row r="3" spans="1:41">
      <c r="A3" s="6"/>
      <c r="B3"/>
      <c r="C3" s="5"/>
      <c r="E3" s="5" t="s">
        <v>8</v>
      </c>
    </row>
    <row r="4" spans="1:41">
      <c r="C4" s="7"/>
      <c r="G4" s="8"/>
      <c r="H4" s="8"/>
    </row>
    <row r="5" spans="1:41">
      <c r="A5" s="7"/>
      <c r="C5" s="7"/>
      <c r="E5"/>
      <c r="H5" s="9"/>
    </row>
    <row r="6" spans="1:41">
      <c r="A6" s="7"/>
      <c r="C6" s="7"/>
      <c r="E6" s="5"/>
    </row>
    <row r="7" spans="1:41">
      <c r="A7" s="10"/>
      <c r="B7" s="5"/>
    </row>
    <row r="8" spans="1:41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J8" s="13" t="s">
        <v>13</v>
      </c>
    </row>
    <row r="9" spans="1:41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15"/>
      <c r="H9" s="14"/>
      <c r="I9" s="16" t="s">
        <v>18</v>
      </c>
      <c r="J9" s="17">
        <f>SUM(F15:F34)+SUM(F35:F58)+SUM(F59:F82)+SUM(F83:F106)+SUM(F107:F110)</f>
        <v>58501000.000000015</v>
      </c>
    </row>
    <row r="10" spans="1:41" ht="13.8" thickBot="1">
      <c r="I10" s="18"/>
    </row>
    <row r="11" spans="1:41" ht="21.75" customHeight="1" thickBot="1">
      <c r="A11" s="19">
        <f>[1]Summary!B16</f>
        <v>37104</v>
      </c>
      <c r="B11" s="20">
        <f>[1]Summary!C15</f>
        <v>39995</v>
      </c>
      <c r="C11" s="21" t="str">
        <f>CONCATENATE(INT((EDATE(B11,1)-A11)/365)," Y - ",INT(((EDATE(B11,1)-A11)-INT((EDATE(B11,1)-A11)/365)*365)/28)," M")</f>
        <v>8 Y - 0 M</v>
      </c>
      <c r="D11" s="22" t="s">
        <v>19</v>
      </c>
      <c r="F11" s="23" t="s">
        <v>12</v>
      </c>
      <c r="H11" s="24"/>
      <c r="I11" s="25"/>
    </row>
    <row r="12" spans="1:41">
      <c r="D12" s="26"/>
      <c r="H12" s="27"/>
    </row>
    <row r="13" spans="1:41">
      <c r="D13" s="26"/>
      <c r="E13" s="13"/>
      <c r="F13" s="28" t="s">
        <v>20</v>
      </c>
      <c r="H13" s="27"/>
    </row>
    <row r="14" spans="1:41" ht="13.8" thickBot="1">
      <c r="D14" s="26"/>
      <c r="E14" s="29" t="s">
        <v>21</v>
      </c>
      <c r="F14" s="30" t="s">
        <v>22</v>
      </c>
      <c r="H14" s="27"/>
    </row>
    <row r="15" spans="1:41">
      <c r="D15" s="27"/>
      <c r="E15" s="19">
        <f>A11</f>
        <v>37104</v>
      </c>
      <c r="F15" s="17">
        <f t="shared" ref="F15:F34" si="0">VLOOKUP(E15,Volumes,2,E15)</f>
        <v>1613764.7878858952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</row>
    <row r="16" spans="1:41">
      <c r="D16" s="34"/>
      <c r="E16" s="19">
        <f t="shared" ref="E16:E47" si="1">EDATE(E15,1)</f>
        <v>37135</v>
      </c>
      <c r="F16" s="17">
        <f t="shared" si="0"/>
        <v>1556802.0490303577</v>
      </c>
      <c r="G16" s="34"/>
      <c r="H16" s="35"/>
      <c r="I16" s="24"/>
      <c r="J16" s="34"/>
      <c r="K16" s="35"/>
      <c r="L16" s="27"/>
      <c r="M16" s="34"/>
      <c r="N16" s="35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</row>
    <row r="17" spans="3:41">
      <c r="D17" s="34"/>
      <c r="E17" s="19">
        <f t="shared" si="1"/>
        <v>37165</v>
      </c>
      <c r="F17" s="17">
        <f t="shared" si="0"/>
        <v>1501241.2553278031</v>
      </c>
      <c r="G17" s="34"/>
      <c r="H17" s="35"/>
      <c r="I17" s="24"/>
      <c r="J17" s="34"/>
      <c r="K17" s="35"/>
      <c r="L17" s="27"/>
      <c r="M17" s="34"/>
      <c r="N17" s="35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3:41">
      <c r="C18" s="31"/>
      <c r="D18" s="27"/>
      <c r="E18" s="19">
        <f t="shared" si="1"/>
        <v>37196</v>
      </c>
      <c r="F18" s="17">
        <f t="shared" si="0"/>
        <v>1447023.7065189674</v>
      </c>
      <c r="G18" s="27"/>
      <c r="H18" s="27"/>
      <c r="I18" s="24"/>
      <c r="J18" s="27"/>
      <c r="K18" s="27"/>
      <c r="L18" s="3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3:41">
      <c r="C19" s="31"/>
      <c r="E19" s="19">
        <f t="shared" si="1"/>
        <v>37226</v>
      </c>
      <c r="F19" s="17">
        <f t="shared" si="0"/>
        <v>1394093.1601585965</v>
      </c>
      <c r="I19" s="27"/>
      <c r="L19" s="19"/>
    </row>
    <row r="20" spans="3:41">
      <c r="C20" s="31"/>
      <c r="E20" s="19">
        <f t="shared" si="1"/>
        <v>37257</v>
      </c>
      <c r="F20" s="17">
        <f t="shared" si="0"/>
        <v>1342395.7287053431</v>
      </c>
    </row>
    <row r="21" spans="3:41">
      <c r="C21" s="31"/>
      <c r="E21" s="19">
        <f t="shared" si="1"/>
        <v>37288</v>
      </c>
      <c r="F21" s="17">
        <f t="shared" si="0"/>
        <v>1291879.7809205707</v>
      </c>
    </row>
    <row r="22" spans="3:41">
      <c r="C22" s="31"/>
      <c r="E22" s="19">
        <f t="shared" si="1"/>
        <v>37316</v>
      </c>
      <c r="F22" s="17">
        <f t="shared" si="0"/>
        <v>1242495.8473956443</v>
      </c>
      <c r="M22" s="19"/>
      <c r="N22" s="17"/>
    </row>
    <row r="23" spans="3:41">
      <c r="C23" s="31"/>
      <c r="E23" s="19">
        <f t="shared" si="1"/>
        <v>37347</v>
      </c>
      <c r="F23" s="17">
        <f t="shared" si="0"/>
        <v>1194196.5300348531</v>
      </c>
      <c r="M23" s="19"/>
      <c r="N23" s="17"/>
    </row>
    <row r="24" spans="3:41">
      <c r="C24" s="31"/>
      <c r="E24" s="19">
        <f t="shared" si="1"/>
        <v>37377</v>
      </c>
      <c r="F24" s="17">
        <f t="shared" si="0"/>
        <v>1146936.4153283311</v>
      </c>
      <c r="M24" s="19"/>
      <c r="N24" s="17"/>
    </row>
    <row r="25" spans="3:41">
      <c r="C25" s="31"/>
      <c r="E25" s="19">
        <f t="shared" si="1"/>
        <v>37408</v>
      </c>
      <c r="F25" s="17">
        <f t="shared" si="0"/>
        <v>1100671.9912562936</v>
      </c>
      <c r="M25" s="19"/>
      <c r="N25" s="17"/>
    </row>
    <row r="26" spans="3:41">
      <c r="C26" s="31"/>
      <c r="E26" s="19">
        <f t="shared" si="1"/>
        <v>37438</v>
      </c>
      <c r="F26" s="17">
        <f t="shared" si="0"/>
        <v>1051842.2763119468</v>
      </c>
      <c r="M26" s="19"/>
      <c r="N26" s="17"/>
    </row>
    <row r="27" spans="3:41">
      <c r="C27" s="31"/>
      <c r="E27" s="19">
        <f t="shared" si="1"/>
        <v>37469</v>
      </c>
      <c r="F27" s="17">
        <f t="shared" si="0"/>
        <v>1019495.4695306493</v>
      </c>
      <c r="M27" s="19"/>
      <c r="N27" s="17"/>
    </row>
    <row r="28" spans="3:41">
      <c r="C28" s="31"/>
      <c r="E28" s="19">
        <f t="shared" si="1"/>
        <v>37500</v>
      </c>
      <c r="F28" s="17">
        <f t="shared" si="0"/>
        <v>987307.16443241586</v>
      </c>
      <c r="M28" s="19"/>
      <c r="N28" s="17"/>
    </row>
    <row r="29" spans="3:41">
      <c r="C29" s="31"/>
      <c r="E29" s="19">
        <f t="shared" si="1"/>
        <v>37530</v>
      </c>
      <c r="F29" s="17">
        <f t="shared" si="0"/>
        <v>955274.52769129421</v>
      </c>
      <c r="M29" s="19"/>
      <c r="N29" s="17"/>
    </row>
    <row r="30" spans="3:41">
      <c r="C30" s="31"/>
      <c r="E30" s="19">
        <f t="shared" si="1"/>
        <v>37561</v>
      </c>
      <c r="F30" s="17">
        <f t="shared" si="0"/>
        <v>923005.74945163634</v>
      </c>
      <c r="M30" s="19"/>
      <c r="N30" s="17"/>
    </row>
    <row r="31" spans="3:41">
      <c r="C31" s="31"/>
      <c r="E31" s="19">
        <f t="shared" si="1"/>
        <v>37591</v>
      </c>
      <c r="F31" s="17">
        <f t="shared" si="0"/>
        <v>906506.39062267682</v>
      </c>
      <c r="M31" s="19"/>
      <c r="N31" s="17"/>
    </row>
    <row r="32" spans="3:41">
      <c r="C32" s="31"/>
      <c r="E32" s="19">
        <f t="shared" si="1"/>
        <v>37622</v>
      </c>
      <c r="F32" s="17">
        <f t="shared" si="0"/>
        <v>890301.96911336936</v>
      </c>
      <c r="M32" s="19"/>
      <c r="N32" s="17"/>
    </row>
    <row r="33" spans="3:14">
      <c r="C33" s="31"/>
      <c r="E33" s="19">
        <f t="shared" si="1"/>
        <v>37653</v>
      </c>
      <c r="F33" s="17">
        <f t="shared" si="0"/>
        <v>874387.21271747723</v>
      </c>
      <c r="M33" s="19"/>
      <c r="N33" s="17"/>
    </row>
    <row r="34" spans="3:14">
      <c r="C34" s="31"/>
      <c r="E34" s="19">
        <f t="shared" si="1"/>
        <v>37681</v>
      </c>
      <c r="F34" s="17">
        <f t="shared" si="0"/>
        <v>858756.94347305421</v>
      </c>
      <c r="M34" s="19"/>
    </row>
    <row r="35" spans="3:14">
      <c r="C35" s="31"/>
      <c r="E35" s="19">
        <f t="shared" si="1"/>
        <v>37712</v>
      </c>
      <c r="F35" s="17">
        <f t="shared" ref="F35:F58" si="2">VLOOKUP(E35,Volumes,2,E35)</f>
        <v>843406.07597776491</v>
      </c>
      <c r="M35" s="19"/>
    </row>
    <row r="36" spans="3:14">
      <c r="C36" s="31"/>
      <c r="E36" s="19">
        <f t="shared" si="1"/>
        <v>37742</v>
      </c>
      <c r="F36" s="17">
        <f t="shared" si="2"/>
        <v>828329.61573431653</v>
      </c>
      <c r="M36" s="19"/>
    </row>
    <row r="37" spans="3:14">
      <c r="C37" s="31"/>
      <c r="E37" s="19">
        <f t="shared" si="1"/>
        <v>37773</v>
      </c>
      <c r="F37" s="17">
        <f t="shared" si="2"/>
        <v>813522.65752547095</v>
      </c>
      <c r="M37" s="19"/>
    </row>
    <row r="38" spans="3:14">
      <c r="C38"/>
      <c r="E38" s="19">
        <f t="shared" si="1"/>
        <v>37803</v>
      </c>
      <c r="F38" s="17">
        <f t="shared" si="2"/>
        <v>798980.38381810125</v>
      </c>
      <c r="M38" s="19"/>
    </row>
    <row r="39" spans="3:14">
      <c r="E39" s="19">
        <f t="shared" si="1"/>
        <v>37834</v>
      </c>
      <c r="F39" s="17">
        <f t="shared" si="2"/>
        <v>784698.06319577957</v>
      </c>
      <c r="M39" s="19"/>
    </row>
    <row r="40" spans="3:14">
      <c r="E40" s="19">
        <f t="shared" si="1"/>
        <v>37865</v>
      </c>
      <c r="F40" s="17">
        <f t="shared" si="2"/>
        <v>770671.04881938093</v>
      </c>
      <c r="M40" s="19"/>
    </row>
    <row r="41" spans="3:14">
      <c r="E41" s="19">
        <f t="shared" si="1"/>
        <v>37895</v>
      </c>
      <c r="F41" s="17">
        <f t="shared" si="2"/>
        <v>756894.77691520704</v>
      </c>
      <c r="M41" s="19"/>
    </row>
    <row r="42" spans="3:14">
      <c r="E42" s="19">
        <f t="shared" si="1"/>
        <v>37926</v>
      </c>
      <c r="F42" s="17">
        <f t="shared" si="2"/>
        <v>743364.7652901347</v>
      </c>
    </row>
    <row r="43" spans="3:14">
      <c r="E43" s="19">
        <f t="shared" si="1"/>
        <v>37956</v>
      </c>
      <c r="F43" s="17">
        <f t="shared" si="2"/>
        <v>730076.61187330715</v>
      </c>
    </row>
    <row r="44" spans="3:14">
      <c r="E44" s="19">
        <f t="shared" si="1"/>
        <v>37987</v>
      </c>
      <c r="F44" s="17">
        <f t="shared" si="2"/>
        <v>717025.99328389403</v>
      </c>
    </row>
    <row r="45" spans="3:14">
      <c r="E45" s="19">
        <f t="shared" si="1"/>
        <v>38018</v>
      </c>
      <c r="F45" s="17">
        <f t="shared" si="2"/>
        <v>704208.66342445312</v>
      </c>
    </row>
    <row r="46" spans="3:14">
      <c r="E46" s="19">
        <f t="shared" si="1"/>
        <v>38047</v>
      </c>
      <c r="F46" s="17">
        <f t="shared" si="2"/>
        <v>691620.45209943701</v>
      </c>
    </row>
    <row r="47" spans="3:14">
      <c r="E47" s="19">
        <f t="shared" si="1"/>
        <v>38078</v>
      </c>
      <c r="F47" s="17">
        <f t="shared" si="2"/>
        <v>679257.26365839504</v>
      </c>
    </row>
    <row r="48" spans="3:14">
      <c r="E48" s="19">
        <f t="shared" ref="E48:E79" si="3">EDATE(E47,1)</f>
        <v>38108</v>
      </c>
      <c r="F48" s="17">
        <f t="shared" si="2"/>
        <v>667115.07566342817</v>
      </c>
    </row>
    <row r="49" spans="5:6">
      <c r="E49" s="19">
        <f t="shared" si="3"/>
        <v>38139</v>
      </c>
      <c r="F49" s="17">
        <f t="shared" si="2"/>
        <v>655189.93758046546</v>
      </c>
    </row>
    <row r="50" spans="5:6">
      <c r="E50" s="19">
        <f t="shared" si="3"/>
        <v>38169</v>
      </c>
      <c r="F50" s="17">
        <f t="shared" si="2"/>
        <v>643477.96949393279</v>
      </c>
    </row>
    <row r="51" spans="5:6">
      <c r="E51" s="19">
        <f t="shared" si="3"/>
        <v>38200</v>
      </c>
      <c r="F51" s="17">
        <f t="shared" si="2"/>
        <v>631975.36084440025</v>
      </c>
    </row>
    <row r="52" spans="5:6">
      <c r="E52" s="19">
        <f t="shared" si="3"/>
        <v>38231</v>
      </c>
      <c r="F52" s="17">
        <f t="shared" si="2"/>
        <v>620678.36918879265</v>
      </c>
    </row>
    <row r="53" spans="5:6">
      <c r="E53" s="19">
        <f t="shared" si="3"/>
        <v>38261</v>
      </c>
      <c r="F53" s="17">
        <f t="shared" si="2"/>
        <v>609583.31898276368</v>
      </c>
    </row>
    <row r="54" spans="5:6">
      <c r="E54" s="19">
        <f t="shared" si="3"/>
        <v>38292</v>
      </c>
      <c r="F54" s="17">
        <f t="shared" si="2"/>
        <v>598686.60038483504</v>
      </c>
    </row>
    <row r="55" spans="5:6">
      <c r="E55" s="19">
        <f t="shared" si="3"/>
        <v>38322</v>
      </c>
      <c r="F55" s="17">
        <f t="shared" si="2"/>
        <v>587984.66808191291</v>
      </c>
    </row>
    <row r="56" spans="5:6">
      <c r="E56" s="19">
        <f t="shared" si="3"/>
        <v>38353</v>
      </c>
      <c r="F56" s="17">
        <f t="shared" si="2"/>
        <v>577474.04013579909</v>
      </c>
    </row>
    <row r="57" spans="5:6">
      <c r="E57" s="19">
        <f t="shared" si="3"/>
        <v>38384</v>
      </c>
      <c r="F57" s="17">
        <f t="shared" si="2"/>
        <v>567151.29685032112</v>
      </c>
    </row>
    <row r="58" spans="5:6">
      <c r="E58" s="19">
        <f t="shared" si="3"/>
        <v>38412</v>
      </c>
      <c r="F58" s="17">
        <f t="shared" si="2"/>
        <v>557013.07965871342</v>
      </c>
    </row>
    <row r="59" spans="5:6">
      <c r="E59" s="19">
        <f t="shared" si="3"/>
        <v>38443</v>
      </c>
      <c r="F59" s="17">
        <f t="shared" ref="F59:F82" si="4">VLOOKUP(E59,Volumes,2,E59)</f>
        <v>547056.09003088833</v>
      </c>
    </row>
    <row r="60" spans="5:6">
      <c r="E60" s="19">
        <f t="shared" si="3"/>
        <v>38473</v>
      </c>
      <c r="F60" s="17">
        <f t="shared" si="4"/>
        <v>537277.08840023808</v>
      </c>
    </row>
    <row r="61" spans="5:6">
      <c r="E61" s="19">
        <f t="shared" si="3"/>
        <v>38504</v>
      </c>
      <c r="F61" s="17">
        <f t="shared" si="4"/>
        <v>527672.89310962288</v>
      </c>
    </row>
    <row r="62" spans="5:6">
      <c r="E62" s="19">
        <f t="shared" si="3"/>
        <v>38534</v>
      </c>
      <c r="F62" s="17">
        <f t="shared" si="4"/>
        <v>518240.37937619985</v>
      </c>
    </row>
    <row r="63" spans="5:6">
      <c r="E63" s="19">
        <f t="shared" si="3"/>
        <v>38565</v>
      </c>
      <c r="F63" s="17">
        <f t="shared" si="4"/>
        <v>508976.47827475605</v>
      </c>
    </row>
    <row r="64" spans="5:6">
      <c r="E64" s="19">
        <f t="shared" si="3"/>
        <v>38596</v>
      </c>
      <c r="F64" s="17">
        <f t="shared" si="4"/>
        <v>499878.17573921441</v>
      </c>
    </row>
    <row r="65" spans="5:6">
      <c r="E65" s="19">
        <f t="shared" si="3"/>
        <v>38626</v>
      </c>
      <c r="F65" s="17">
        <f t="shared" si="4"/>
        <v>490942.51158199011</v>
      </c>
    </row>
    <row r="66" spans="5:6">
      <c r="E66" s="19">
        <f t="shared" si="3"/>
        <v>38657</v>
      </c>
      <c r="F66" s="17">
        <f t="shared" si="4"/>
        <v>482166.57853087498</v>
      </c>
    </row>
    <row r="67" spans="5:6">
      <c r="E67" s="19">
        <f t="shared" si="3"/>
        <v>38687</v>
      </c>
      <c r="F67" s="17">
        <f t="shared" si="4"/>
        <v>473547.52128313959</v>
      </c>
    </row>
    <row r="68" spans="5:6">
      <c r="E68" s="19">
        <f t="shared" si="3"/>
        <v>38718</v>
      </c>
      <c r="F68" s="17">
        <f t="shared" si="4"/>
        <v>465082.53557654272</v>
      </c>
    </row>
    <row r="69" spans="5:6">
      <c r="E69" s="19">
        <f t="shared" si="3"/>
        <v>38749</v>
      </c>
      <c r="F69" s="17">
        <f t="shared" si="4"/>
        <v>456768.867276948</v>
      </c>
    </row>
    <row r="70" spans="5:6">
      <c r="E70" s="19">
        <f t="shared" si="3"/>
        <v>38777</v>
      </c>
      <c r="F70" s="17">
        <f t="shared" si="4"/>
        <v>448603.81148224982</v>
      </c>
    </row>
    <row r="71" spans="5:6">
      <c r="E71" s="19">
        <f t="shared" si="3"/>
        <v>38808</v>
      </c>
      <c r="F71" s="17">
        <f t="shared" si="4"/>
        <v>440584.71164231724</v>
      </c>
    </row>
    <row r="72" spans="5:6">
      <c r="E72" s="19">
        <f t="shared" si="3"/>
        <v>38838</v>
      </c>
      <c r="F72" s="17">
        <f t="shared" si="4"/>
        <v>432708.95869466872</v>
      </c>
    </row>
    <row r="73" spans="5:6">
      <c r="E73" s="19">
        <f t="shared" si="3"/>
        <v>38869</v>
      </c>
      <c r="F73" s="17">
        <f t="shared" si="4"/>
        <v>424973.99021559878</v>
      </c>
    </row>
    <row r="74" spans="5:6">
      <c r="E74" s="19">
        <f t="shared" si="3"/>
        <v>38899</v>
      </c>
      <c r="F74" s="17">
        <f t="shared" si="4"/>
        <v>417377.28958647745</v>
      </c>
    </row>
    <row r="75" spans="5:6">
      <c r="E75" s="19">
        <f t="shared" si="3"/>
        <v>38930</v>
      </c>
      <c r="F75" s="17">
        <f t="shared" si="4"/>
        <v>409916.38517495326</v>
      </c>
    </row>
    <row r="76" spans="5:6">
      <c r="E76" s="19">
        <f t="shared" si="3"/>
        <v>38961</v>
      </c>
      <c r="F76" s="17">
        <f t="shared" si="4"/>
        <v>402588.84953079314</v>
      </c>
    </row>
    <row r="77" spans="5:6">
      <c r="E77" s="19">
        <f t="shared" si="3"/>
        <v>38991</v>
      </c>
      <c r="F77" s="17">
        <f t="shared" si="4"/>
        <v>395392.29859609657</v>
      </c>
    </row>
    <row r="78" spans="5:6">
      <c r="E78" s="19">
        <f t="shared" si="3"/>
        <v>39022</v>
      </c>
      <c r="F78" s="17">
        <f t="shared" si="4"/>
        <v>388324.39092962758</v>
      </c>
    </row>
    <row r="79" spans="5:6">
      <c r="E79" s="19">
        <f t="shared" si="3"/>
        <v>39052</v>
      </c>
      <c r="F79" s="17">
        <f t="shared" si="4"/>
        <v>381382.82694501372</v>
      </c>
    </row>
    <row r="80" spans="5:6">
      <c r="E80" s="19">
        <f t="shared" ref="E80:E110" si="5">EDATE(E79,1)</f>
        <v>39083</v>
      </c>
      <c r="F80" s="17">
        <f t="shared" si="4"/>
        <v>374565.34816256061</v>
      </c>
    </row>
    <row r="81" spans="5:6">
      <c r="E81" s="19">
        <f t="shared" si="5"/>
        <v>39114</v>
      </c>
      <c r="F81" s="17">
        <f t="shared" si="4"/>
        <v>367869.73647444288</v>
      </c>
    </row>
    <row r="82" spans="5:6">
      <c r="E82" s="19">
        <f t="shared" si="5"/>
        <v>39142</v>
      </c>
      <c r="F82" s="17">
        <f t="shared" si="4"/>
        <v>361293.81342302897</v>
      </c>
    </row>
    <row r="83" spans="5:6">
      <c r="E83" s="19">
        <f t="shared" si="5"/>
        <v>39173</v>
      </c>
      <c r="F83" s="17">
        <f t="shared" ref="F83:F106" si="6">VLOOKUP(E83,Volumes,2,E83)</f>
        <v>354835.43949210685</v>
      </c>
    </row>
    <row r="84" spans="5:6">
      <c r="E84" s="19">
        <f t="shared" si="5"/>
        <v>39203</v>
      </c>
      <c r="F84" s="17">
        <f t="shared" si="6"/>
        <v>348492.51341077953</v>
      </c>
    </row>
    <row r="85" spans="5:6">
      <c r="E85" s="19">
        <f t="shared" si="5"/>
        <v>39234</v>
      </c>
      <c r="F85" s="17">
        <f t="shared" si="6"/>
        <v>342262.97146980412</v>
      </c>
    </row>
    <row r="86" spans="5:6">
      <c r="E86" s="19">
        <f t="shared" si="5"/>
        <v>39264</v>
      </c>
      <c r="F86" s="17">
        <f t="shared" si="6"/>
        <v>336144.78685015114</v>
      </c>
    </row>
    <row r="87" spans="5:6">
      <c r="E87" s="19">
        <f t="shared" si="5"/>
        <v>39295</v>
      </c>
      <c r="F87" s="17">
        <f t="shared" si="6"/>
        <v>330135.96896356728</v>
      </c>
    </row>
    <row r="88" spans="5:6">
      <c r="E88" s="19">
        <f t="shared" si="5"/>
        <v>39326</v>
      </c>
      <c r="F88" s="17">
        <f t="shared" si="6"/>
        <v>324234.56280492502</v>
      </c>
    </row>
    <row r="89" spans="5:6">
      <c r="E89" s="19">
        <f t="shared" si="5"/>
        <v>39356</v>
      </c>
      <c r="F89" s="17">
        <f t="shared" si="6"/>
        <v>318438.64831615007</v>
      </c>
    </row>
    <row r="90" spans="5:6">
      <c r="E90" s="19">
        <f t="shared" si="5"/>
        <v>39387</v>
      </c>
      <c r="F90" s="17">
        <f t="shared" si="6"/>
        <v>312746.33976151916</v>
      </c>
    </row>
    <row r="91" spans="5:6">
      <c r="E91" s="19">
        <f t="shared" si="5"/>
        <v>39417</v>
      </c>
      <c r="F91" s="17">
        <f t="shared" si="6"/>
        <v>307155.78511412436</v>
      </c>
    </row>
    <row r="92" spans="5:6">
      <c r="E92" s="19">
        <f t="shared" si="5"/>
        <v>39448</v>
      </c>
      <c r="F92" s="17">
        <f t="shared" si="6"/>
        <v>301665.16545330471</v>
      </c>
    </row>
    <row r="93" spans="5:6">
      <c r="E93" s="19">
        <f t="shared" si="5"/>
        <v>39479</v>
      </c>
      <c r="F93" s="17">
        <f t="shared" si="6"/>
        <v>296272.69437284989</v>
      </c>
    </row>
    <row r="94" spans="5:6">
      <c r="E94" s="19">
        <f t="shared" si="5"/>
        <v>39508</v>
      </c>
      <c r="F94" s="17">
        <f t="shared" si="6"/>
        <v>290976.61739978165</v>
      </c>
    </row>
    <row r="95" spans="5:6">
      <c r="E95" s="19">
        <f t="shared" si="5"/>
        <v>39539</v>
      </c>
      <c r="F95" s="17">
        <f t="shared" si="6"/>
        <v>285775.21142352634</v>
      </c>
    </row>
    <row r="96" spans="5:6">
      <c r="E96" s="19">
        <f t="shared" si="5"/>
        <v>39569</v>
      </c>
      <c r="F96" s="17">
        <f t="shared" si="6"/>
        <v>280666.78413528914</v>
      </c>
    </row>
    <row r="97" spans="5:6">
      <c r="E97" s="19">
        <f t="shared" si="5"/>
        <v>39600</v>
      </c>
      <c r="F97" s="17">
        <f t="shared" si="6"/>
        <v>275649.67347745254</v>
      </c>
    </row>
    <row r="98" spans="5:6">
      <c r="E98" s="19">
        <f t="shared" si="5"/>
        <v>39630</v>
      </c>
      <c r="F98" s="17">
        <f t="shared" si="6"/>
        <v>270722.24710281508</v>
      </c>
    </row>
    <row r="99" spans="5:6">
      <c r="E99" s="19">
        <f t="shared" si="5"/>
        <v>39661</v>
      </c>
      <c r="F99" s="17">
        <f t="shared" si="6"/>
        <v>265882.90184349759</v>
      </c>
    </row>
    <row r="100" spans="5:6">
      <c r="E100" s="19">
        <f t="shared" si="5"/>
        <v>39692</v>
      </c>
      <c r="F100" s="17">
        <f t="shared" si="6"/>
        <v>261130.06318934273</v>
      </c>
    </row>
    <row r="101" spans="5:6">
      <c r="E101" s="19">
        <f t="shared" si="5"/>
        <v>39722</v>
      </c>
      <c r="F101" s="17">
        <f t="shared" si="6"/>
        <v>256462.18477563892</v>
      </c>
    </row>
    <row r="102" spans="5:6">
      <c r="E102" s="19">
        <f t="shared" si="5"/>
        <v>39753</v>
      </c>
      <c r="F102" s="17">
        <f t="shared" si="6"/>
        <v>251877.74788000074</v>
      </c>
    </row>
    <row r="103" spans="5:6">
      <c r="E103" s="19">
        <f t="shared" si="5"/>
        <v>39783</v>
      </c>
      <c r="F103" s="17">
        <f t="shared" si="6"/>
        <v>247375.26092824421</v>
      </c>
    </row>
    <row r="104" spans="5:6">
      <c r="E104" s="19">
        <f t="shared" si="5"/>
        <v>39814</v>
      </c>
      <c r="F104" s="17">
        <f t="shared" si="6"/>
        <v>242953.2590090931</v>
      </c>
    </row>
    <row r="105" spans="5:6">
      <c r="E105" s="19">
        <f t="shared" si="5"/>
        <v>39845</v>
      </c>
      <c r="F105" s="17">
        <f t="shared" si="6"/>
        <v>238610.30339756235</v>
      </c>
    </row>
    <row r="106" spans="5:6">
      <c r="E106" s="19">
        <f t="shared" si="5"/>
        <v>39873</v>
      </c>
      <c r="F106" s="17">
        <f t="shared" si="6"/>
        <v>234344.98108685928</v>
      </c>
    </row>
    <row r="107" spans="5:6">
      <c r="E107" s="19">
        <f t="shared" si="5"/>
        <v>39904</v>
      </c>
      <c r="F107" s="17">
        <f>VLOOKUP(E107,Volumes,2,E107)</f>
        <v>230155.90432865385</v>
      </c>
    </row>
    <row r="108" spans="5:6">
      <c r="E108" s="19">
        <f t="shared" si="5"/>
        <v>39934</v>
      </c>
      <c r="F108" s="17">
        <f>VLOOKUP(E108,Volumes,2,E108)</f>
        <v>226041.71018156622</v>
      </c>
    </row>
    <row r="109" spans="5:6">
      <c r="E109" s="19">
        <f t="shared" si="5"/>
        <v>39965</v>
      </c>
      <c r="F109" s="17">
        <f>VLOOKUP(E109,Volumes,2,E109)</f>
        <v>222001.06006772557</v>
      </c>
    </row>
    <row r="110" spans="5:6">
      <c r="E110" s="19">
        <f t="shared" si="5"/>
        <v>39995</v>
      </c>
      <c r="F110" s="17">
        <f>VLOOKUP(E110,Volumes,2,E110)</f>
        <v>218032.63933725565</v>
      </c>
    </row>
  </sheetData>
  <phoneticPr fontId="13" type="noConversion"/>
  <printOptions horizontalCentered="1"/>
  <pageMargins left="0.5" right="0.5" top="0.75" bottom="0.75" header="0.375" footer="0.375"/>
  <pageSetup scale="69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2">
    <pageSetUpPr fitToPage="1"/>
  </sheetPr>
  <dimension ref="A1:N55"/>
  <sheetViews>
    <sheetView zoomScale="80" workbookViewId="0"/>
  </sheetViews>
  <sheetFormatPr defaultColWidth="9.109375" defaultRowHeight="13.2"/>
  <cols>
    <col min="1" max="1" width="18.109375" style="2" customWidth="1"/>
    <col min="2" max="2" width="12.5546875" style="2" customWidth="1"/>
    <col min="3" max="3" width="13" style="2" customWidth="1"/>
    <col min="4" max="4" width="11.44140625" style="2" customWidth="1"/>
    <col min="5" max="5" width="12.88671875" style="2" customWidth="1"/>
    <col min="6" max="6" width="12.6640625" style="2" bestFit="1" customWidth="1"/>
    <col min="7" max="7" width="10.33203125" style="2" customWidth="1"/>
    <col min="8" max="8" width="9.44140625" style="2" customWidth="1"/>
    <col min="9" max="9" width="12.6640625" style="2" customWidth="1"/>
    <col min="10" max="10" width="16.5546875" style="2" customWidth="1"/>
    <col min="11" max="11" width="11.88671875" style="2" customWidth="1"/>
    <col min="12" max="12" width="11.5546875" style="2" bestFit="1" customWidth="1"/>
    <col min="13" max="16384" width="9.109375" style="2"/>
  </cols>
  <sheetData>
    <row r="1" spans="1:14">
      <c r="A1" s="1" t="s">
        <v>0</v>
      </c>
      <c r="C1" s="3" t="s">
        <v>1</v>
      </c>
      <c r="E1" s="4" t="s">
        <v>2</v>
      </c>
      <c r="I1" s="3" t="s">
        <v>3</v>
      </c>
    </row>
    <row r="2" spans="1:14">
      <c r="A2" s="2" t="str">
        <f>'[1]NYMEX Quote - Incremental Vol'!A2</f>
        <v>John Arnold/ Dutch Quigley</v>
      </c>
      <c r="C2" s="5" t="str">
        <f>'[1]NYMEX Quote - Incremental Vol'!C2</f>
        <v>Phil Ballard</v>
      </c>
      <c r="E2" s="5" t="s">
        <v>24</v>
      </c>
      <c r="I2" s="5" t="s">
        <v>7</v>
      </c>
    </row>
    <row r="3" spans="1:14">
      <c r="A3" s="6"/>
      <c r="B3"/>
      <c r="C3" s="5"/>
      <c r="E3" s="5" t="str">
        <f>'[1]NYMEX Quote - Incremental Vol'!E3</f>
        <v>Russell Diamond - x5-7095</v>
      </c>
    </row>
    <row r="4" spans="1:14">
      <c r="C4" s="7"/>
      <c r="E4" s="5"/>
      <c r="G4" s="8"/>
      <c r="H4" s="8"/>
    </row>
    <row r="5" spans="1:14">
      <c r="A5" s="7"/>
      <c r="C5" s="7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J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15"/>
      <c r="H9" s="14"/>
      <c r="I9" s="16" t="s">
        <v>25</v>
      </c>
      <c r="J9" s="17">
        <f>SUM(F15:F35)+SUM(F36:F55)</f>
        <v>30502396</v>
      </c>
    </row>
    <row r="10" spans="1:14" ht="13.8" thickBot="1">
      <c r="I10" s="18"/>
    </row>
    <row r="11" spans="1:14" ht="21.75" customHeight="1" thickBot="1">
      <c r="A11" s="19">
        <f>[1]Summary!B16</f>
        <v>37104</v>
      </c>
      <c r="B11" s="19">
        <f>[1]Summary!C16</f>
        <v>38322</v>
      </c>
      <c r="C11" s="21" t="str">
        <f>CONCATENATE(INT((EDATE(B11,1)-A11)/365)," Y - ",INT(((EDATE(B11,1)-A11)-INT((EDATE(B11,1)-A11)/365)*365)/28)," M")</f>
        <v>3 Y - 5 M</v>
      </c>
      <c r="D11" s="22" t="s">
        <v>19</v>
      </c>
      <c r="F11" s="23" t="s">
        <v>12</v>
      </c>
      <c r="H11" s="24"/>
      <c r="I11" s="33"/>
    </row>
    <row r="12" spans="1:14">
      <c r="D12" s="26"/>
      <c r="H12" s="27"/>
    </row>
    <row r="13" spans="1:14">
      <c r="D13" s="26"/>
      <c r="E13" s="13"/>
      <c r="F13" s="28" t="s">
        <v>20</v>
      </c>
      <c r="H13" s="27"/>
    </row>
    <row r="14" spans="1:14" ht="13.8" thickBot="1">
      <c r="D14" s="26"/>
      <c r="E14" s="29" t="s">
        <v>21</v>
      </c>
      <c r="F14" s="30" t="s">
        <v>22</v>
      </c>
      <c r="H14" s="27"/>
    </row>
    <row r="15" spans="1:14">
      <c r="E15" s="19">
        <f>A11</f>
        <v>37104</v>
      </c>
      <c r="F15" s="17">
        <f t="shared" ref="F15:F35" si="0">VLOOKUP(E15,Volumes,3,E15)</f>
        <v>1088855</v>
      </c>
      <c r="H15" s="27"/>
      <c r="I15" s="34"/>
      <c r="J15" s="35"/>
    </row>
    <row r="16" spans="1:14">
      <c r="E16" s="19">
        <f t="shared" ref="E16:E55" si="1">EDATE(E15,1)</f>
        <v>37135</v>
      </c>
      <c r="F16" s="17">
        <f t="shared" si="0"/>
        <v>1088855</v>
      </c>
      <c r="G16" s="34"/>
      <c r="H16" s="35"/>
      <c r="I16" s="34"/>
      <c r="J16" s="35"/>
      <c r="K16" s="35"/>
      <c r="L16" s="27"/>
      <c r="M16" s="34"/>
      <c r="N16" s="35"/>
    </row>
    <row r="17" spans="3:14">
      <c r="E17" s="19">
        <f t="shared" si="1"/>
        <v>37165</v>
      </c>
      <c r="F17" s="17">
        <f t="shared" si="0"/>
        <v>1036181</v>
      </c>
      <c r="G17" s="34"/>
      <c r="H17" s="35"/>
      <c r="I17" s="27"/>
      <c r="J17" s="27"/>
      <c r="K17" s="35"/>
      <c r="L17" s="27"/>
      <c r="M17" s="34"/>
      <c r="N17" s="35"/>
    </row>
    <row r="18" spans="3:14">
      <c r="C18" s="31"/>
      <c r="E18" s="19">
        <f t="shared" si="1"/>
        <v>37196</v>
      </c>
      <c r="F18" s="17">
        <f t="shared" si="0"/>
        <v>1036181</v>
      </c>
      <c r="G18" s="36"/>
      <c r="H18" s="37"/>
      <c r="I18" s="27"/>
      <c r="J18" s="27"/>
      <c r="K18" s="37"/>
      <c r="L18" s="36"/>
      <c r="M18" s="36"/>
      <c r="N18" s="37"/>
    </row>
    <row r="19" spans="3:14">
      <c r="C19" s="31"/>
      <c r="E19" s="19">
        <f t="shared" si="1"/>
        <v>37226</v>
      </c>
      <c r="F19" s="17">
        <f t="shared" si="0"/>
        <v>1036181</v>
      </c>
      <c r="G19" s="36"/>
      <c r="H19" s="37"/>
      <c r="K19" s="37"/>
      <c r="L19" s="36"/>
      <c r="M19" s="36"/>
      <c r="N19" s="37"/>
    </row>
    <row r="20" spans="3:14">
      <c r="C20" s="31"/>
      <c r="E20" s="19">
        <f t="shared" si="1"/>
        <v>37257</v>
      </c>
      <c r="F20" s="17">
        <f t="shared" si="0"/>
        <v>936948</v>
      </c>
      <c r="G20" s="36"/>
      <c r="H20" s="37"/>
      <c r="K20" s="37"/>
      <c r="L20" s="27"/>
      <c r="M20" s="36"/>
      <c r="N20" s="37"/>
    </row>
    <row r="21" spans="3:14">
      <c r="C21" s="31"/>
      <c r="E21" s="19">
        <f t="shared" si="1"/>
        <v>37288</v>
      </c>
      <c r="F21" s="17">
        <f t="shared" si="0"/>
        <v>936948</v>
      </c>
      <c r="G21" s="36"/>
      <c r="H21" s="37"/>
      <c r="K21" s="37"/>
      <c r="L21" s="27"/>
      <c r="M21" s="36"/>
      <c r="N21" s="37"/>
    </row>
    <row r="22" spans="3:14">
      <c r="C22" s="31"/>
      <c r="E22" s="19">
        <f t="shared" si="1"/>
        <v>37316</v>
      </c>
      <c r="F22" s="17">
        <f t="shared" si="0"/>
        <v>936948</v>
      </c>
      <c r="G22" s="36"/>
      <c r="H22" s="37"/>
      <c r="K22" s="37"/>
      <c r="L22" s="27"/>
      <c r="M22" s="36"/>
      <c r="N22" s="37"/>
    </row>
    <row r="23" spans="3:14">
      <c r="C23" s="31"/>
      <c r="E23" s="19">
        <f t="shared" si="1"/>
        <v>37347</v>
      </c>
      <c r="F23" s="17">
        <f t="shared" si="0"/>
        <v>881736</v>
      </c>
      <c r="G23" s="36"/>
      <c r="H23" s="37"/>
      <c r="K23" s="37"/>
      <c r="L23" s="27"/>
      <c r="M23" s="36"/>
      <c r="N23" s="37"/>
    </row>
    <row r="24" spans="3:14">
      <c r="C24" s="31"/>
      <c r="E24" s="19">
        <f t="shared" si="1"/>
        <v>37377</v>
      </c>
      <c r="F24" s="17">
        <f t="shared" si="0"/>
        <v>881736</v>
      </c>
      <c r="G24" s="36"/>
      <c r="H24" s="37"/>
      <c r="K24" s="37"/>
      <c r="L24" s="27"/>
      <c r="M24" s="36"/>
      <c r="N24" s="37"/>
    </row>
    <row r="25" spans="3:14">
      <c r="C25" s="31"/>
      <c r="E25" s="19">
        <f t="shared" si="1"/>
        <v>37408</v>
      </c>
      <c r="F25" s="17">
        <f t="shared" si="0"/>
        <v>881736</v>
      </c>
      <c r="G25" s="36"/>
      <c r="H25" s="37"/>
      <c r="K25" s="37"/>
      <c r="L25" s="27"/>
      <c r="M25" s="36"/>
      <c r="N25" s="37"/>
    </row>
    <row r="26" spans="3:14">
      <c r="C26" s="31"/>
      <c r="E26" s="19">
        <f t="shared" si="1"/>
        <v>37438</v>
      </c>
      <c r="F26" s="17">
        <f t="shared" si="0"/>
        <v>828184</v>
      </c>
      <c r="G26" s="36"/>
      <c r="H26" s="37"/>
      <c r="K26" s="37"/>
      <c r="L26" s="27"/>
      <c r="M26" s="36"/>
      <c r="N26" s="37"/>
    </row>
    <row r="27" spans="3:14">
      <c r="C27" s="31"/>
      <c r="E27" s="19">
        <f t="shared" si="1"/>
        <v>37469</v>
      </c>
      <c r="F27" s="17">
        <f t="shared" si="0"/>
        <v>828184</v>
      </c>
      <c r="G27" s="36"/>
      <c r="H27" s="37"/>
      <c r="K27" s="37"/>
      <c r="L27" s="27"/>
      <c r="M27" s="36"/>
      <c r="N27" s="37"/>
    </row>
    <row r="28" spans="3:14">
      <c r="C28" s="31"/>
      <c r="E28" s="19">
        <f t="shared" si="1"/>
        <v>37500</v>
      </c>
      <c r="F28" s="17">
        <f t="shared" si="0"/>
        <v>828184</v>
      </c>
      <c r="G28" s="36"/>
      <c r="H28" s="37"/>
      <c r="K28" s="37"/>
      <c r="L28" s="27"/>
      <c r="M28" s="36"/>
      <c r="N28" s="37"/>
    </row>
    <row r="29" spans="3:14">
      <c r="C29" s="31"/>
      <c r="E29" s="19">
        <f t="shared" si="1"/>
        <v>37530</v>
      </c>
      <c r="F29" s="17">
        <f t="shared" si="0"/>
        <v>778002</v>
      </c>
      <c r="G29" s="36"/>
      <c r="H29" s="37"/>
      <c r="K29" s="37"/>
      <c r="L29" s="27"/>
      <c r="M29" s="36"/>
      <c r="N29" s="37"/>
    </row>
    <row r="30" spans="3:14">
      <c r="C30" s="31"/>
      <c r="E30" s="19">
        <f t="shared" si="1"/>
        <v>37561</v>
      </c>
      <c r="F30" s="17">
        <f t="shared" si="0"/>
        <v>778002</v>
      </c>
      <c r="G30" s="36"/>
      <c r="H30" s="37"/>
      <c r="K30" s="37"/>
      <c r="L30" s="27"/>
      <c r="M30" s="36"/>
      <c r="N30" s="37"/>
    </row>
    <row r="31" spans="3:14">
      <c r="C31" s="31"/>
      <c r="E31" s="19">
        <f t="shared" si="1"/>
        <v>37591</v>
      </c>
      <c r="F31" s="17">
        <f t="shared" si="0"/>
        <v>778002</v>
      </c>
      <c r="G31" s="36"/>
      <c r="H31" s="37"/>
      <c r="K31" s="37"/>
      <c r="L31" s="27"/>
      <c r="M31" s="36"/>
      <c r="N31" s="37"/>
    </row>
    <row r="32" spans="3:14">
      <c r="C32" s="31"/>
      <c r="E32" s="19">
        <f t="shared" si="1"/>
        <v>37622</v>
      </c>
      <c r="F32" s="17">
        <f t="shared" si="0"/>
        <v>743350</v>
      </c>
      <c r="G32" s="36"/>
      <c r="H32" s="37"/>
      <c r="K32" s="37"/>
      <c r="L32" s="27"/>
      <c r="M32" s="36"/>
      <c r="N32" s="37"/>
    </row>
    <row r="33" spans="3:14">
      <c r="C33" s="31"/>
      <c r="E33" s="19">
        <f t="shared" si="1"/>
        <v>37653</v>
      </c>
      <c r="F33" s="17">
        <f t="shared" si="0"/>
        <v>743350</v>
      </c>
      <c r="G33" s="36"/>
      <c r="H33" s="37"/>
      <c r="K33" s="37"/>
      <c r="L33" s="27"/>
      <c r="M33" s="36"/>
      <c r="N33" s="37"/>
    </row>
    <row r="34" spans="3:14">
      <c r="C34" s="31"/>
      <c r="E34" s="19">
        <f t="shared" si="1"/>
        <v>37681</v>
      </c>
      <c r="F34" s="17">
        <f t="shared" si="0"/>
        <v>743350</v>
      </c>
      <c r="G34" s="36"/>
      <c r="H34" s="37"/>
      <c r="K34" s="37"/>
      <c r="L34" s="27"/>
      <c r="M34" s="36"/>
      <c r="N34" s="27"/>
    </row>
    <row r="35" spans="3:14">
      <c r="C35" s="31"/>
      <c r="E35" s="19">
        <f t="shared" si="1"/>
        <v>37712</v>
      </c>
      <c r="F35" s="17">
        <f t="shared" si="0"/>
        <v>715141</v>
      </c>
      <c r="G35" s="36"/>
      <c r="H35" s="37"/>
      <c r="K35" s="37"/>
      <c r="L35" s="27"/>
      <c r="M35" s="36"/>
      <c r="N35" s="27"/>
    </row>
    <row r="36" spans="3:14">
      <c r="C36" s="31"/>
      <c r="E36" s="19">
        <f t="shared" si="1"/>
        <v>37742</v>
      </c>
      <c r="F36" s="17">
        <f t="shared" ref="F36:F55" si="2">VLOOKUP(E36,Volumes,3,E36)</f>
        <v>715141</v>
      </c>
      <c r="G36" s="36"/>
      <c r="H36" s="37"/>
      <c r="K36" s="37"/>
      <c r="L36" s="27"/>
      <c r="M36" s="36"/>
      <c r="N36" s="27"/>
    </row>
    <row r="37" spans="3:14">
      <c r="C37" s="31"/>
      <c r="E37" s="19">
        <f t="shared" si="1"/>
        <v>37773</v>
      </c>
      <c r="F37" s="17">
        <f t="shared" si="2"/>
        <v>715141</v>
      </c>
      <c r="G37" s="36"/>
      <c r="H37" s="37"/>
      <c r="I37" s="27"/>
      <c r="J37" s="36"/>
      <c r="K37" s="37"/>
      <c r="L37" s="27"/>
      <c r="M37" s="36"/>
      <c r="N37" s="27"/>
    </row>
    <row r="38" spans="3:14">
      <c r="C38"/>
      <c r="E38" s="19">
        <f t="shared" si="1"/>
        <v>37803</v>
      </c>
      <c r="F38" s="17">
        <f t="shared" si="2"/>
        <v>666432</v>
      </c>
      <c r="G38" s="36"/>
      <c r="H38" s="37"/>
      <c r="I38" s="27"/>
      <c r="J38" s="36"/>
      <c r="K38" s="37"/>
      <c r="L38" s="27"/>
      <c r="M38" s="36"/>
      <c r="N38" s="27"/>
    </row>
    <row r="39" spans="3:14">
      <c r="E39" s="19">
        <f t="shared" si="1"/>
        <v>37834</v>
      </c>
      <c r="F39" s="17">
        <f t="shared" si="2"/>
        <v>666432</v>
      </c>
      <c r="G39" s="36"/>
      <c r="H39" s="37"/>
      <c r="I39" s="27"/>
      <c r="J39" s="36"/>
      <c r="K39" s="37"/>
      <c r="L39" s="27"/>
      <c r="M39" s="36"/>
      <c r="N39" s="27"/>
    </row>
    <row r="40" spans="3:14">
      <c r="D40" s="19"/>
      <c r="E40" s="19">
        <f t="shared" si="1"/>
        <v>37865</v>
      </c>
      <c r="F40" s="17">
        <f t="shared" si="2"/>
        <v>666432</v>
      </c>
      <c r="G40" s="36"/>
      <c r="H40" s="37"/>
      <c r="I40" s="27"/>
      <c r="J40" s="36"/>
      <c r="K40" s="37"/>
      <c r="L40" s="27"/>
      <c r="M40" s="36"/>
      <c r="N40" s="27"/>
    </row>
    <row r="41" spans="3:14">
      <c r="D41" s="19"/>
      <c r="E41" s="19">
        <f t="shared" si="1"/>
        <v>37895</v>
      </c>
      <c r="F41" s="17">
        <f t="shared" si="2"/>
        <v>632265</v>
      </c>
      <c r="G41" s="36"/>
      <c r="H41" s="37"/>
      <c r="I41" s="27"/>
      <c r="J41" s="36"/>
      <c r="K41" s="37"/>
      <c r="L41" s="27"/>
      <c r="M41" s="36"/>
      <c r="N41" s="27"/>
    </row>
    <row r="42" spans="3:14">
      <c r="E42" s="19">
        <f t="shared" si="1"/>
        <v>37926</v>
      </c>
      <c r="F42" s="17">
        <f t="shared" si="2"/>
        <v>632265</v>
      </c>
    </row>
    <row r="43" spans="3:14">
      <c r="E43" s="19">
        <f t="shared" si="1"/>
        <v>37956</v>
      </c>
      <c r="F43" s="17">
        <f t="shared" si="2"/>
        <v>632265</v>
      </c>
    </row>
    <row r="44" spans="3:14">
      <c r="E44" s="19">
        <f t="shared" si="1"/>
        <v>37987</v>
      </c>
      <c r="F44" s="17">
        <f t="shared" si="2"/>
        <v>561604</v>
      </c>
    </row>
    <row r="45" spans="3:14">
      <c r="E45" s="19">
        <f t="shared" si="1"/>
        <v>38018</v>
      </c>
      <c r="F45" s="17">
        <f t="shared" si="2"/>
        <v>561604</v>
      </c>
    </row>
    <row r="46" spans="3:14">
      <c r="E46" s="19">
        <f t="shared" si="1"/>
        <v>38047</v>
      </c>
      <c r="F46" s="17">
        <f t="shared" si="2"/>
        <v>561604</v>
      </c>
    </row>
    <row r="47" spans="3:14">
      <c r="E47" s="19">
        <f t="shared" si="1"/>
        <v>38078</v>
      </c>
      <c r="F47" s="17">
        <f t="shared" si="2"/>
        <v>563269</v>
      </c>
    </row>
    <row r="48" spans="3:14">
      <c r="E48" s="19">
        <f t="shared" si="1"/>
        <v>38108</v>
      </c>
      <c r="F48" s="17">
        <f t="shared" si="2"/>
        <v>563269</v>
      </c>
    </row>
    <row r="49" spans="5:6">
      <c r="E49" s="19">
        <f t="shared" si="1"/>
        <v>38139</v>
      </c>
      <c r="F49" s="17">
        <f t="shared" si="2"/>
        <v>563269</v>
      </c>
    </row>
    <row r="50" spans="5:6">
      <c r="E50" s="19">
        <f t="shared" si="1"/>
        <v>38169</v>
      </c>
      <c r="F50" s="17">
        <f t="shared" si="2"/>
        <v>561604</v>
      </c>
    </row>
    <row r="51" spans="5:6">
      <c r="E51" s="19">
        <f t="shared" si="1"/>
        <v>38200</v>
      </c>
      <c r="F51" s="17">
        <f t="shared" si="2"/>
        <v>561604</v>
      </c>
    </row>
    <row r="52" spans="5:6">
      <c r="E52" s="19">
        <f t="shared" si="1"/>
        <v>38231</v>
      </c>
      <c r="F52" s="17">
        <f t="shared" si="2"/>
        <v>561604</v>
      </c>
    </row>
    <row r="53" spans="5:6">
      <c r="E53" s="19">
        <f t="shared" si="1"/>
        <v>38261</v>
      </c>
      <c r="F53" s="17">
        <f t="shared" si="2"/>
        <v>536846</v>
      </c>
    </row>
    <row r="54" spans="5:6">
      <c r="E54" s="19">
        <f t="shared" si="1"/>
        <v>38292</v>
      </c>
      <c r="F54" s="17">
        <f t="shared" si="2"/>
        <v>536846</v>
      </c>
    </row>
    <row r="55" spans="5:6">
      <c r="E55" s="19">
        <f t="shared" si="1"/>
        <v>38322</v>
      </c>
      <c r="F55" s="17">
        <f t="shared" si="2"/>
        <v>536846</v>
      </c>
    </row>
  </sheetData>
  <phoneticPr fontId="13" type="noConversion"/>
  <printOptions horizontalCentered="1"/>
  <pageMargins left="0.5" right="0.5" top="0.75" bottom="0.75" header="0.375" footer="0.375"/>
  <pageSetup scale="75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">
    <pageSetUpPr fitToPage="1"/>
  </sheetPr>
  <dimension ref="A1:N110"/>
  <sheetViews>
    <sheetView zoomScale="80" workbookViewId="0"/>
  </sheetViews>
  <sheetFormatPr defaultColWidth="9.109375" defaultRowHeight="13.2"/>
  <cols>
    <col min="1" max="1" width="18.109375" style="2" customWidth="1"/>
    <col min="2" max="2" width="10.109375" style="2" customWidth="1"/>
    <col min="3" max="3" width="17" style="2" customWidth="1"/>
    <col min="4" max="4" width="11.44140625" style="2" customWidth="1"/>
    <col min="5" max="5" width="21.6640625" style="2" customWidth="1"/>
    <col min="6" max="6" width="12.6640625" style="2" bestFit="1" customWidth="1"/>
    <col min="7" max="7" width="12.44140625" style="2" customWidth="1"/>
    <col min="8" max="8" width="9.44140625" style="2" customWidth="1"/>
    <col min="9" max="9" width="12.6640625" style="2" customWidth="1"/>
    <col min="10" max="10" width="16.6640625" style="2" customWidth="1"/>
    <col min="11" max="11" width="11.88671875" style="2" customWidth="1"/>
    <col min="12" max="12" width="11.5546875" style="2" bestFit="1" customWidth="1"/>
    <col min="13" max="14" width="9.33203125" style="2" bestFit="1" customWidth="1"/>
    <col min="15" max="16384" width="9.109375" style="2"/>
  </cols>
  <sheetData>
    <row r="1" spans="1:14">
      <c r="A1" s="1" t="s">
        <v>0</v>
      </c>
      <c r="C1" s="3" t="s">
        <v>1</v>
      </c>
      <c r="E1" s="4" t="s">
        <v>2</v>
      </c>
      <c r="G1" s="3" t="s">
        <v>3</v>
      </c>
    </row>
    <row r="2" spans="1:14">
      <c r="A2" s="2" t="str">
        <f>'[1]NYMEX Quote - Full Volume'!A2</f>
        <v>John Arnold/ Dutch Quigley</v>
      </c>
      <c r="C2" s="5" t="str">
        <f>'[1]NYMEX Quote - Full Volume'!C2</f>
        <v>Phil Ballard</v>
      </c>
      <c r="E2" s="5" t="s">
        <v>23</v>
      </c>
      <c r="G2" s="5" t="s">
        <v>7</v>
      </c>
    </row>
    <row r="3" spans="1:14">
      <c r="A3" s="6"/>
      <c r="B3"/>
      <c r="C3" s="5"/>
      <c r="E3" s="5" t="str">
        <f>'[1]NYMEX Quote - Full Volume'!E3</f>
        <v>Russell Diamond - x5-7095</v>
      </c>
    </row>
    <row r="4" spans="1:14">
      <c r="C4" s="7"/>
      <c r="G4" s="8"/>
      <c r="H4" s="8"/>
    </row>
    <row r="5" spans="1:14">
      <c r="A5" s="7"/>
      <c r="C5" s="7"/>
      <c r="E5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J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15"/>
      <c r="H9" s="14"/>
      <c r="I9" s="16" t="s">
        <v>18</v>
      </c>
      <c r="J9" s="17">
        <f>SUM(F15:F34)+SUM(F35:F58)+SUM(F59:F82)+SUM(F83:F106)+SUM(F107:F110)</f>
        <v>27998604.000000015</v>
      </c>
    </row>
    <row r="10" spans="1:14" ht="13.8" thickBot="1">
      <c r="I10" s="18"/>
    </row>
    <row r="11" spans="1:14" ht="21.75" customHeight="1" thickBot="1">
      <c r="A11" s="19">
        <f>'[1]NYMEX Quote - Full Volume'!A11</f>
        <v>37104</v>
      </c>
      <c r="B11" s="20">
        <f>'[1]NYMEX Quote - Full Volume'!B11</f>
        <v>39995</v>
      </c>
      <c r="C11" s="21" t="str">
        <f>CONCATENATE(INT((EDATE(B11,1)-A11)/365)," Y - ",INT(((EDATE(B11,1)-A11)-INT((EDATE(B11,1)-A11)/365)*365)/28)," M")</f>
        <v>8 Y - 0 M</v>
      </c>
      <c r="D11" s="22" t="s">
        <v>19</v>
      </c>
      <c r="F11" s="23" t="s">
        <v>12</v>
      </c>
      <c r="H11" s="24"/>
      <c r="I11" s="32"/>
    </row>
    <row r="12" spans="1:14">
      <c r="D12" s="26"/>
      <c r="H12" s="27"/>
    </row>
    <row r="13" spans="1:14">
      <c r="D13" s="26"/>
      <c r="E13" s="13"/>
      <c r="F13" s="28" t="s">
        <v>20</v>
      </c>
      <c r="H13" s="27"/>
    </row>
    <row r="14" spans="1:14" ht="13.8" thickBot="1">
      <c r="D14" s="26"/>
      <c r="E14" s="29" t="s">
        <v>21</v>
      </c>
      <c r="F14" s="30" t="s">
        <v>22</v>
      </c>
      <c r="H14" s="27"/>
    </row>
    <row r="15" spans="1:14">
      <c r="E15" s="19">
        <f>A11</f>
        <v>37104</v>
      </c>
      <c r="F15" s="17">
        <f t="shared" ref="F15:F34" si="0">VLOOKUP(E15,Volumes,4,E15)</f>
        <v>524909.78788589523</v>
      </c>
      <c r="H15" s="27"/>
    </row>
    <row r="16" spans="1:14">
      <c r="D16" s="34"/>
      <c r="E16" s="19">
        <f t="shared" ref="E16:E47" si="1">EDATE(E15,1)</f>
        <v>37135</v>
      </c>
      <c r="F16" s="17">
        <f t="shared" si="0"/>
        <v>467947.04903035774</v>
      </c>
      <c r="G16" s="34"/>
      <c r="H16" s="35"/>
      <c r="I16" s="24"/>
      <c r="J16" s="34"/>
      <c r="K16" s="35"/>
      <c r="L16" s="27"/>
      <c r="M16" s="34"/>
      <c r="N16" s="28" t="s">
        <v>20</v>
      </c>
    </row>
    <row r="17" spans="3:14" ht="13.8" thickBot="1">
      <c r="D17" s="34"/>
      <c r="E17" s="19">
        <f t="shared" si="1"/>
        <v>37165</v>
      </c>
      <c r="F17" s="17">
        <f t="shared" si="0"/>
        <v>465060.25532780308</v>
      </c>
      <c r="G17" s="34"/>
      <c r="H17" s="35"/>
      <c r="I17" s="24"/>
      <c r="J17" s="34"/>
      <c r="K17" s="35"/>
      <c r="L17" s="27"/>
      <c r="M17" s="34"/>
      <c r="N17" s="30" t="s">
        <v>22</v>
      </c>
    </row>
    <row r="18" spans="3:14">
      <c r="C18" s="31"/>
      <c r="D18" s="27"/>
      <c r="E18" s="19">
        <f t="shared" si="1"/>
        <v>37196</v>
      </c>
      <c r="F18" s="17">
        <f t="shared" si="0"/>
        <v>410842.7065189674</v>
      </c>
      <c r="G18" s="27"/>
      <c r="H18" s="27"/>
      <c r="I18" s="24"/>
      <c r="J18" s="27"/>
      <c r="K18" s="27"/>
      <c r="L18" s="36"/>
      <c r="M18" s="27"/>
    </row>
    <row r="19" spans="3:14">
      <c r="C19" s="31"/>
      <c r="E19" s="19">
        <f t="shared" si="1"/>
        <v>37226</v>
      </c>
      <c r="F19" s="17">
        <f t="shared" si="0"/>
        <v>357912.16015859647</v>
      </c>
      <c r="I19" s="27"/>
      <c r="L19" s="19"/>
    </row>
    <row r="20" spans="3:14">
      <c r="C20" s="31"/>
      <c r="E20" s="19">
        <f t="shared" si="1"/>
        <v>37257</v>
      </c>
      <c r="F20" s="17">
        <f t="shared" si="0"/>
        <v>405447.72870534309</v>
      </c>
    </row>
    <row r="21" spans="3:14">
      <c r="C21" s="31"/>
      <c r="E21" s="19">
        <f t="shared" si="1"/>
        <v>37288</v>
      </c>
      <c r="F21" s="17">
        <f t="shared" si="0"/>
        <v>354931.78092057072</v>
      </c>
    </row>
    <row r="22" spans="3:14">
      <c r="C22" s="31"/>
      <c r="E22" s="19">
        <f t="shared" si="1"/>
        <v>37316</v>
      </c>
      <c r="F22" s="17">
        <f t="shared" si="0"/>
        <v>305547.84739564429</v>
      </c>
      <c r="M22" s="19"/>
      <c r="N22" s="17"/>
    </row>
    <row r="23" spans="3:14">
      <c r="C23" s="31"/>
      <c r="E23" s="19">
        <f t="shared" si="1"/>
        <v>37347</v>
      </c>
      <c r="F23" s="17">
        <f t="shared" si="0"/>
        <v>312460.53003485315</v>
      </c>
      <c r="M23" s="19"/>
      <c r="N23" s="17"/>
    </row>
    <row r="24" spans="3:14">
      <c r="C24" s="31"/>
      <c r="E24" s="19">
        <f t="shared" si="1"/>
        <v>37377</v>
      </c>
      <c r="F24" s="17">
        <f t="shared" si="0"/>
        <v>265200.41532833106</v>
      </c>
      <c r="M24" s="19"/>
      <c r="N24" s="17"/>
    </row>
    <row r="25" spans="3:14">
      <c r="C25" s="31"/>
      <c r="E25" s="19">
        <f t="shared" si="1"/>
        <v>37408</v>
      </c>
      <c r="F25" s="17">
        <f t="shared" si="0"/>
        <v>218935.99125629361</v>
      </c>
      <c r="M25" s="19"/>
      <c r="N25" s="17"/>
    </row>
    <row r="26" spans="3:14">
      <c r="C26" s="31"/>
      <c r="E26" s="19">
        <f t="shared" si="1"/>
        <v>37438</v>
      </c>
      <c r="F26" s="17">
        <f t="shared" si="0"/>
        <v>223658.2763119468</v>
      </c>
      <c r="M26" s="19"/>
      <c r="N26" s="17"/>
    </row>
    <row r="27" spans="3:14">
      <c r="C27" s="31"/>
      <c r="E27" s="19">
        <f t="shared" si="1"/>
        <v>37469</v>
      </c>
      <c r="F27" s="17">
        <f t="shared" si="0"/>
        <v>191311.46953064925</v>
      </c>
      <c r="M27" s="19"/>
      <c r="N27" s="17"/>
    </row>
    <row r="28" spans="3:14">
      <c r="C28" s="31"/>
      <c r="E28" s="19">
        <f t="shared" si="1"/>
        <v>37500</v>
      </c>
      <c r="F28" s="17">
        <f t="shared" si="0"/>
        <v>159123.16443241586</v>
      </c>
      <c r="M28" s="19"/>
      <c r="N28" s="17"/>
    </row>
    <row r="29" spans="3:14">
      <c r="C29" s="31"/>
      <c r="E29" s="19">
        <f t="shared" si="1"/>
        <v>37530</v>
      </c>
      <c r="F29" s="17">
        <f t="shared" si="0"/>
        <v>177272.52769129421</v>
      </c>
      <c r="M29" s="19"/>
      <c r="N29" s="17"/>
    </row>
    <row r="30" spans="3:14">
      <c r="C30" s="31"/>
      <c r="E30" s="19">
        <f t="shared" si="1"/>
        <v>37561</v>
      </c>
      <c r="F30" s="17">
        <f t="shared" si="0"/>
        <v>145003.74945163634</v>
      </c>
      <c r="M30" s="19"/>
      <c r="N30" s="17"/>
    </row>
    <row r="31" spans="3:14">
      <c r="C31" s="31"/>
      <c r="E31" s="19">
        <f t="shared" si="1"/>
        <v>37591</v>
      </c>
      <c r="F31" s="17">
        <f t="shared" si="0"/>
        <v>128504.39062267682</v>
      </c>
      <c r="M31" s="19"/>
      <c r="N31" s="17"/>
    </row>
    <row r="32" spans="3:14">
      <c r="C32" s="31"/>
      <c r="E32" s="19">
        <f t="shared" si="1"/>
        <v>37622</v>
      </c>
      <c r="F32" s="17">
        <f t="shared" si="0"/>
        <v>146951.96911336936</v>
      </c>
      <c r="M32" s="19"/>
      <c r="N32" s="17"/>
    </row>
    <row r="33" spans="3:14">
      <c r="C33" s="31"/>
      <c r="E33" s="19">
        <f t="shared" si="1"/>
        <v>37653</v>
      </c>
      <c r="F33" s="17">
        <f t="shared" si="0"/>
        <v>131037.21271747723</v>
      </c>
      <c r="M33" s="19"/>
      <c r="N33" s="17"/>
    </row>
    <row r="34" spans="3:14">
      <c r="C34" s="31"/>
      <c r="E34" s="19">
        <f t="shared" si="1"/>
        <v>37681</v>
      </c>
      <c r="F34" s="17">
        <f t="shared" si="0"/>
        <v>115406.94347305421</v>
      </c>
      <c r="M34" s="19"/>
    </row>
    <row r="35" spans="3:14">
      <c r="C35" s="31"/>
      <c r="E35" s="19">
        <f t="shared" si="1"/>
        <v>37712</v>
      </c>
      <c r="F35" s="17">
        <f t="shared" ref="F35:F58" si="2">VLOOKUP(E35,Volumes,4,E35)</f>
        <v>128265.07597776491</v>
      </c>
      <c r="M35" s="19"/>
    </row>
    <row r="36" spans="3:14">
      <c r="C36" s="31"/>
      <c r="E36" s="19">
        <f t="shared" si="1"/>
        <v>37742</v>
      </c>
      <c r="F36" s="17">
        <f t="shared" si="2"/>
        <v>113188.61573431653</v>
      </c>
      <c r="M36" s="19"/>
    </row>
    <row r="37" spans="3:14">
      <c r="C37" s="31"/>
      <c r="E37" s="19">
        <f t="shared" si="1"/>
        <v>37773</v>
      </c>
      <c r="F37" s="17">
        <f t="shared" si="2"/>
        <v>98381.657525470946</v>
      </c>
      <c r="M37" s="19"/>
    </row>
    <row r="38" spans="3:14">
      <c r="C38"/>
      <c r="E38" s="19">
        <f t="shared" si="1"/>
        <v>37803</v>
      </c>
      <c r="F38" s="17">
        <f t="shared" si="2"/>
        <v>132548.38381810125</v>
      </c>
      <c r="M38" s="19"/>
    </row>
    <row r="39" spans="3:14">
      <c r="E39" s="19">
        <f t="shared" si="1"/>
        <v>37834</v>
      </c>
      <c r="F39" s="17">
        <f t="shared" si="2"/>
        <v>118266.06319577957</v>
      </c>
      <c r="M39" s="19"/>
    </row>
    <row r="40" spans="3:14">
      <c r="E40" s="19">
        <f t="shared" si="1"/>
        <v>37865</v>
      </c>
      <c r="F40" s="17">
        <f t="shared" si="2"/>
        <v>104239.04881938093</v>
      </c>
      <c r="M40" s="19"/>
    </row>
    <row r="41" spans="3:14">
      <c r="E41" s="19">
        <f t="shared" si="1"/>
        <v>37895</v>
      </c>
      <c r="F41" s="17">
        <f t="shared" si="2"/>
        <v>124629.77691520704</v>
      </c>
      <c r="M41" s="19"/>
    </row>
    <row r="42" spans="3:14">
      <c r="E42" s="19">
        <f t="shared" si="1"/>
        <v>37926</v>
      </c>
      <c r="F42" s="17">
        <f t="shared" si="2"/>
        <v>111099.7652901347</v>
      </c>
    </row>
    <row r="43" spans="3:14">
      <c r="E43" s="19">
        <f t="shared" si="1"/>
        <v>37956</v>
      </c>
      <c r="F43" s="17">
        <f t="shared" si="2"/>
        <v>97811.611873307149</v>
      </c>
    </row>
    <row r="44" spans="3:14">
      <c r="E44" s="19">
        <f t="shared" si="1"/>
        <v>37987</v>
      </c>
      <c r="F44" s="17">
        <f t="shared" si="2"/>
        <v>155421.99328389403</v>
      </c>
    </row>
    <row r="45" spans="3:14">
      <c r="E45" s="19">
        <f t="shared" si="1"/>
        <v>38018</v>
      </c>
      <c r="F45" s="17">
        <f t="shared" si="2"/>
        <v>142604.66342445312</v>
      </c>
    </row>
    <row r="46" spans="3:14">
      <c r="E46" s="19">
        <f t="shared" si="1"/>
        <v>38047</v>
      </c>
      <c r="F46" s="17">
        <f t="shared" si="2"/>
        <v>130016.45209943701</v>
      </c>
    </row>
    <row r="47" spans="3:14">
      <c r="E47" s="19">
        <f t="shared" si="1"/>
        <v>38078</v>
      </c>
      <c r="F47" s="17">
        <f t="shared" si="2"/>
        <v>115988.26365839504</v>
      </c>
    </row>
    <row r="48" spans="3:14">
      <c r="E48" s="19">
        <f t="shared" ref="E48:E79" si="3">EDATE(E47,1)</f>
        <v>38108</v>
      </c>
      <c r="F48" s="17">
        <f t="shared" si="2"/>
        <v>103846.07566342817</v>
      </c>
    </row>
    <row r="49" spans="5:6">
      <c r="E49" s="19">
        <f t="shared" si="3"/>
        <v>38139</v>
      </c>
      <c r="F49" s="17">
        <f t="shared" si="2"/>
        <v>91920.937580465456</v>
      </c>
    </row>
    <row r="50" spans="5:6">
      <c r="E50" s="19">
        <f t="shared" si="3"/>
        <v>38169</v>
      </c>
      <c r="F50" s="17">
        <f t="shared" si="2"/>
        <v>81873.969493932789</v>
      </c>
    </row>
    <row r="51" spans="5:6">
      <c r="E51" s="19">
        <f t="shared" si="3"/>
        <v>38200</v>
      </c>
      <c r="F51" s="17">
        <f t="shared" si="2"/>
        <v>70371.360844400246</v>
      </c>
    </row>
    <row r="52" spans="5:6">
      <c r="E52" s="19">
        <f t="shared" si="3"/>
        <v>38231</v>
      </c>
      <c r="F52" s="17">
        <f t="shared" si="2"/>
        <v>59074.369188792654</v>
      </c>
    </row>
    <row r="53" spans="5:6">
      <c r="E53" s="19">
        <f t="shared" si="3"/>
        <v>38261</v>
      </c>
      <c r="F53" s="17">
        <f t="shared" si="2"/>
        <v>72737.318982763682</v>
      </c>
    </row>
    <row r="54" spans="5:6">
      <c r="E54" s="19">
        <f t="shared" si="3"/>
        <v>38292</v>
      </c>
      <c r="F54" s="17">
        <f t="shared" si="2"/>
        <v>61840.600384835037</v>
      </c>
    </row>
    <row r="55" spans="5:6">
      <c r="E55" s="19">
        <f t="shared" si="3"/>
        <v>38322</v>
      </c>
      <c r="F55" s="17">
        <f t="shared" si="2"/>
        <v>51138.668081912911</v>
      </c>
    </row>
    <row r="56" spans="5:6">
      <c r="E56" s="19">
        <f t="shared" si="3"/>
        <v>38353</v>
      </c>
      <c r="F56" s="17">
        <f t="shared" si="2"/>
        <v>577474.04013579909</v>
      </c>
    </row>
    <row r="57" spans="5:6">
      <c r="E57" s="19">
        <f t="shared" si="3"/>
        <v>38384</v>
      </c>
      <c r="F57" s="17">
        <f t="shared" si="2"/>
        <v>567151.29685032112</v>
      </c>
    </row>
    <row r="58" spans="5:6">
      <c r="E58" s="19">
        <f t="shared" si="3"/>
        <v>38412</v>
      </c>
      <c r="F58" s="17">
        <f t="shared" si="2"/>
        <v>557013.07965871342</v>
      </c>
    </row>
    <row r="59" spans="5:6">
      <c r="E59" s="19">
        <f t="shared" si="3"/>
        <v>38443</v>
      </c>
      <c r="F59" s="17">
        <f t="shared" ref="F59:F82" si="4">VLOOKUP(E59,Volumes,4,E59)</f>
        <v>547056.09003088833</v>
      </c>
    </row>
    <row r="60" spans="5:6">
      <c r="E60" s="19">
        <f t="shared" si="3"/>
        <v>38473</v>
      </c>
      <c r="F60" s="17">
        <f t="shared" si="4"/>
        <v>537277.08840023808</v>
      </c>
    </row>
    <row r="61" spans="5:6">
      <c r="E61" s="19">
        <f t="shared" si="3"/>
        <v>38504</v>
      </c>
      <c r="F61" s="17">
        <f t="shared" si="4"/>
        <v>527672.89310962288</v>
      </c>
    </row>
    <row r="62" spans="5:6">
      <c r="E62" s="19">
        <f t="shared" si="3"/>
        <v>38534</v>
      </c>
      <c r="F62" s="17">
        <f t="shared" si="4"/>
        <v>518240.37937619985</v>
      </c>
    </row>
    <row r="63" spans="5:6">
      <c r="E63" s="19">
        <f t="shared" si="3"/>
        <v>38565</v>
      </c>
      <c r="F63" s="17">
        <f t="shared" si="4"/>
        <v>508976.47827475605</v>
      </c>
    </row>
    <row r="64" spans="5:6">
      <c r="E64" s="19">
        <f t="shared" si="3"/>
        <v>38596</v>
      </c>
      <c r="F64" s="17">
        <f t="shared" si="4"/>
        <v>499878.17573921441</v>
      </c>
    </row>
    <row r="65" spans="5:6">
      <c r="E65" s="19">
        <f t="shared" si="3"/>
        <v>38626</v>
      </c>
      <c r="F65" s="17">
        <f t="shared" si="4"/>
        <v>490942.51158199011</v>
      </c>
    </row>
    <row r="66" spans="5:6">
      <c r="E66" s="19">
        <f t="shared" si="3"/>
        <v>38657</v>
      </c>
      <c r="F66" s="17">
        <f t="shared" si="4"/>
        <v>482166.57853087498</v>
      </c>
    </row>
    <row r="67" spans="5:6">
      <c r="E67" s="19">
        <f t="shared" si="3"/>
        <v>38687</v>
      </c>
      <c r="F67" s="17">
        <f t="shared" si="4"/>
        <v>473547.52128313959</v>
      </c>
    </row>
    <row r="68" spans="5:6">
      <c r="E68" s="19">
        <f t="shared" si="3"/>
        <v>38718</v>
      </c>
      <c r="F68" s="17">
        <f t="shared" si="4"/>
        <v>465082.53557654272</v>
      </c>
    </row>
    <row r="69" spans="5:6">
      <c r="E69" s="19">
        <f t="shared" si="3"/>
        <v>38749</v>
      </c>
      <c r="F69" s="17">
        <f t="shared" si="4"/>
        <v>456768.867276948</v>
      </c>
    </row>
    <row r="70" spans="5:6">
      <c r="E70" s="19">
        <f t="shared" si="3"/>
        <v>38777</v>
      </c>
      <c r="F70" s="17">
        <f t="shared" si="4"/>
        <v>448603.81148224982</v>
      </c>
    </row>
    <row r="71" spans="5:6">
      <c r="E71" s="19">
        <f t="shared" si="3"/>
        <v>38808</v>
      </c>
      <c r="F71" s="17">
        <f t="shared" si="4"/>
        <v>440584.71164231724</v>
      </c>
    </row>
    <row r="72" spans="5:6">
      <c r="E72" s="19">
        <f t="shared" si="3"/>
        <v>38838</v>
      </c>
      <c r="F72" s="17">
        <f t="shared" si="4"/>
        <v>432708.95869466872</v>
      </c>
    </row>
    <row r="73" spans="5:6">
      <c r="E73" s="19">
        <f t="shared" si="3"/>
        <v>38869</v>
      </c>
      <c r="F73" s="17">
        <f t="shared" si="4"/>
        <v>424973.99021559878</v>
      </c>
    </row>
    <row r="74" spans="5:6">
      <c r="E74" s="19">
        <f t="shared" si="3"/>
        <v>38899</v>
      </c>
      <c r="F74" s="17">
        <f t="shared" si="4"/>
        <v>417377.28958647745</v>
      </c>
    </row>
    <row r="75" spans="5:6">
      <c r="E75" s="19">
        <f t="shared" si="3"/>
        <v>38930</v>
      </c>
      <c r="F75" s="17">
        <f t="shared" si="4"/>
        <v>409916.38517495326</v>
      </c>
    </row>
    <row r="76" spans="5:6">
      <c r="E76" s="19">
        <f t="shared" si="3"/>
        <v>38961</v>
      </c>
      <c r="F76" s="17">
        <f t="shared" si="4"/>
        <v>402588.84953079314</v>
      </c>
    </row>
    <row r="77" spans="5:6">
      <c r="E77" s="19">
        <f t="shared" si="3"/>
        <v>38991</v>
      </c>
      <c r="F77" s="17">
        <f t="shared" si="4"/>
        <v>395392.29859609657</v>
      </c>
    </row>
    <row r="78" spans="5:6">
      <c r="E78" s="19">
        <f t="shared" si="3"/>
        <v>39022</v>
      </c>
      <c r="F78" s="17">
        <f t="shared" si="4"/>
        <v>388324.39092962758</v>
      </c>
    </row>
    <row r="79" spans="5:6">
      <c r="E79" s="19">
        <f t="shared" si="3"/>
        <v>39052</v>
      </c>
      <c r="F79" s="17">
        <f t="shared" si="4"/>
        <v>381382.82694501372</v>
      </c>
    </row>
    <row r="80" spans="5:6">
      <c r="E80" s="19">
        <f t="shared" ref="E80:E110" si="5">EDATE(E79,1)</f>
        <v>39083</v>
      </c>
      <c r="F80" s="17">
        <f t="shared" si="4"/>
        <v>374565.34816256061</v>
      </c>
    </row>
    <row r="81" spans="5:6">
      <c r="E81" s="19">
        <f t="shared" si="5"/>
        <v>39114</v>
      </c>
      <c r="F81" s="17">
        <f t="shared" si="4"/>
        <v>367869.73647444288</v>
      </c>
    </row>
    <row r="82" spans="5:6">
      <c r="E82" s="19">
        <f t="shared" si="5"/>
        <v>39142</v>
      </c>
      <c r="F82" s="17">
        <f t="shared" si="4"/>
        <v>361293.81342302897</v>
      </c>
    </row>
    <row r="83" spans="5:6">
      <c r="E83" s="19">
        <f t="shared" si="5"/>
        <v>39173</v>
      </c>
      <c r="F83" s="17">
        <f t="shared" ref="F83:F106" si="6">VLOOKUP(E83,Volumes,2,E83)</f>
        <v>354835.43949210685</v>
      </c>
    </row>
    <row r="84" spans="5:6">
      <c r="E84" s="19">
        <f t="shared" si="5"/>
        <v>39203</v>
      </c>
      <c r="F84" s="17">
        <f t="shared" si="6"/>
        <v>348492.51341077953</v>
      </c>
    </row>
    <row r="85" spans="5:6">
      <c r="E85" s="19">
        <f t="shared" si="5"/>
        <v>39234</v>
      </c>
      <c r="F85" s="17">
        <f t="shared" si="6"/>
        <v>342262.97146980412</v>
      </c>
    </row>
    <row r="86" spans="5:6">
      <c r="E86" s="19">
        <f t="shared" si="5"/>
        <v>39264</v>
      </c>
      <c r="F86" s="17">
        <f t="shared" si="6"/>
        <v>336144.78685015114</v>
      </c>
    </row>
    <row r="87" spans="5:6">
      <c r="E87" s="19">
        <f t="shared" si="5"/>
        <v>39295</v>
      </c>
      <c r="F87" s="17">
        <f t="shared" si="6"/>
        <v>330135.96896356728</v>
      </c>
    </row>
    <row r="88" spans="5:6">
      <c r="E88" s="19">
        <f t="shared" si="5"/>
        <v>39326</v>
      </c>
      <c r="F88" s="17">
        <f t="shared" si="6"/>
        <v>324234.56280492502</v>
      </c>
    </row>
    <row r="89" spans="5:6">
      <c r="E89" s="19">
        <f t="shared" si="5"/>
        <v>39356</v>
      </c>
      <c r="F89" s="17">
        <f t="shared" si="6"/>
        <v>318438.64831615007</v>
      </c>
    </row>
    <row r="90" spans="5:6">
      <c r="E90" s="19">
        <f t="shared" si="5"/>
        <v>39387</v>
      </c>
      <c r="F90" s="17">
        <f t="shared" si="6"/>
        <v>312746.33976151916</v>
      </c>
    </row>
    <row r="91" spans="5:6">
      <c r="E91" s="19">
        <f t="shared" si="5"/>
        <v>39417</v>
      </c>
      <c r="F91" s="17">
        <f t="shared" si="6"/>
        <v>307155.78511412436</v>
      </c>
    </row>
    <row r="92" spans="5:6">
      <c r="E92" s="19">
        <f t="shared" si="5"/>
        <v>39448</v>
      </c>
      <c r="F92" s="17">
        <f t="shared" si="6"/>
        <v>301665.16545330471</v>
      </c>
    </row>
    <row r="93" spans="5:6">
      <c r="E93" s="19">
        <f t="shared" si="5"/>
        <v>39479</v>
      </c>
      <c r="F93" s="17">
        <f t="shared" si="6"/>
        <v>296272.69437284989</v>
      </c>
    </row>
    <row r="94" spans="5:6">
      <c r="E94" s="19">
        <f t="shared" si="5"/>
        <v>39508</v>
      </c>
      <c r="F94" s="17">
        <f t="shared" si="6"/>
        <v>290976.61739978165</v>
      </c>
    </row>
    <row r="95" spans="5:6">
      <c r="E95" s="19">
        <f t="shared" si="5"/>
        <v>39539</v>
      </c>
      <c r="F95" s="17">
        <f t="shared" si="6"/>
        <v>285775.21142352634</v>
      </c>
    </row>
    <row r="96" spans="5:6">
      <c r="E96" s="19">
        <f t="shared" si="5"/>
        <v>39569</v>
      </c>
      <c r="F96" s="17">
        <f t="shared" si="6"/>
        <v>280666.78413528914</v>
      </c>
    </row>
    <row r="97" spans="5:6">
      <c r="E97" s="19">
        <f t="shared" si="5"/>
        <v>39600</v>
      </c>
      <c r="F97" s="17">
        <f t="shared" si="6"/>
        <v>275649.67347745254</v>
      </c>
    </row>
    <row r="98" spans="5:6">
      <c r="E98" s="19">
        <f t="shared" si="5"/>
        <v>39630</v>
      </c>
      <c r="F98" s="17">
        <f t="shared" si="6"/>
        <v>270722.24710281508</v>
      </c>
    </row>
    <row r="99" spans="5:6">
      <c r="E99" s="19">
        <f t="shared" si="5"/>
        <v>39661</v>
      </c>
      <c r="F99" s="17">
        <f t="shared" si="6"/>
        <v>265882.90184349759</v>
      </c>
    </row>
    <row r="100" spans="5:6">
      <c r="E100" s="19">
        <f t="shared" si="5"/>
        <v>39692</v>
      </c>
      <c r="F100" s="17">
        <f t="shared" si="6"/>
        <v>261130.06318934273</v>
      </c>
    </row>
    <row r="101" spans="5:6">
      <c r="E101" s="19">
        <f t="shared" si="5"/>
        <v>39722</v>
      </c>
      <c r="F101" s="17">
        <f t="shared" si="6"/>
        <v>256462.18477563892</v>
      </c>
    </row>
    <row r="102" spans="5:6">
      <c r="E102" s="19">
        <f t="shared" si="5"/>
        <v>39753</v>
      </c>
      <c r="F102" s="17">
        <f t="shared" si="6"/>
        <v>251877.74788000074</v>
      </c>
    </row>
    <row r="103" spans="5:6">
      <c r="E103" s="19">
        <f t="shared" si="5"/>
        <v>39783</v>
      </c>
      <c r="F103" s="17">
        <f t="shared" si="6"/>
        <v>247375.26092824421</v>
      </c>
    </row>
    <row r="104" spans="5:6">
      <c r="E104" s="19">
        <f t="shared" si="5"/>
        <v>39814</v>
      </c>
      <c r="F104" s="17">
        <f t="shared" si="6"/>
        <v>242953.2590090931</v>
      </c>
    </row>
    <row r="105" spans="5:6">
      <c r="E105" s="19">
        <f t="shared" si="5"/>
        <v>39845</v>
      </c>
      <c r="F105" s="17">
        <f t="shared" si="6"/>
        <v>238610.30339756235</v>
      </c>
    </row>
    <row r="106" spans="5:6">
      <c r="E106" s="19">
        <f t="shared" si="5"/>
        <v>39873</v>
      </c>
      <c r="F106" s="17">
        <f t="shared" si="6"/>
        <v>234344.98108685928</v>
      </c>
    </row>
    <row r="107" spans="5:6">
      <c r="E107" s="19">
        <f t="shared" si="5"/>
        <v>39904</v>
      </c>
      <c r="F107" s="17">
        <f>VLOOKUP(E107,Volumes,2,E107)</f>
        <v>230155.90432865385</v>
      </c>
    </row>
    <row r="108" spans="5:6">
      <c r="E108" s="19">
        <f t="shared" si="5"/>
        <v>39934</v>
      </c>
      <c r="F108" s="17">
        <f>VLOOKUP(E108,Volumes,2,E108)</f>
        <v>226041.71018156622</v>
      </c>
    </row>
    <row r="109" spans="5:6">
      <c r="E109" s="19">
        <f t="shared" si="5"/>
        <v>39965</v>
      </c>
      <c r="F109" s="17">
        <f>VLOOKUP(E109,Volumes,2,E109)</f>
        <v>222001.06006772557</v>
      </c>
    </row>
    <row r="110" spans="5:6">
      <c r="E110" s="19">
        <f t="shared" si="5"/>
        <v>39995</v>
      </c>
      <c r="F110" s="17">
        <f>VLOOKUP(E110,Volumes,2,E110)</f>
        <v>218032.63933725565</v>
      </c>
    </row>
  </sheetData>
  <phoneticPr fontId="13" type="noConversion"/>
  <printOptions horizontalCentered="1"/>
  <pageMargins left="0.5" right="0.5" top="0.75" bottom="0.75" header="0.375" footer="0.375"/>
  <pageSetup scale="70" orientation="landscape" r:id="rId1"/>
  <headerFooter alignWithMargins="0">
    <oddHeader>&amp;C&amp;"Arial,Bold"&amp;12&amp;U NOTIONAL QUOTE REQUEST</oddHeader>
    <oddFooter>&amp;L&amp;F&amp;R&amp;T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NYMEX Bid - Full Volume</vt:lpstr>
      <vt:lpstr>NYMEX Offer - BW Unwind</vt:lpstr>
      <vt:lpstr>NYMEX Bid - Incremental Vol</vt:lpstr>
      <vt:lpstr>'NYMEX Bid - Full Volume'!Print_Area</vt:lpstr>
      <vt:lpstr>'NYMEX Bid - Incremental Vol'!Print_Area</vt:lpstr>
      <vt:lpstr>'NYMEX Offer - BW Unwind'!Print_Area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Havlíček Jan</cp:lastModifiedBy>
  <dcterms:created xsi:type="dcterms:W3CDTF">2001-07-20T12:27:54Z</dcterms:created>
  <dcterms:modified xsi:type="dcterms:W3CDTF">2023-09-10T11:40:34Z</dcterms:modified>
</cp:coreProperties>
</file>