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76" yWindow="4440" windowWidth="15336" windowHeight="4572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E36" i="2"/>
  <c r="F36" i="2"/>
  <c r="G36" i="2"/>
  <c r="H36" i="2"/>
  <c r="I36" i="2"/>
  <c r="B37" i="2"/>
  <c r="C37" i="2"/>
  <c r="D37" i="2"/>
  <c r="E37" i="2"/>
  <c r="F37" i="2"/>
  <c r="G37" i="2"/>
  <c r="H37" i="2"/>
  <c r="I37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B45" i="2"/>
  <c r="C45" i="2"/>
  <c r="D45" i="2"/>
  <c r="E45" i="2"/>
  <c r="F45" i="2"/>
  <c r="G45" i="2"/>
  <c r="H45" i="2"/>
  <c r="I45" i="2"/>
  <c r="B46" i="2"/>
  <c r="C46" i="2"/>
  <c r="D46" i="2"/>
  <c r="E46" i="2"/>
  <c r="F46" i="2"/>
  <c r="G46" i="2"/>
  <c r="H46" i="2"/>
  <c r="I46" i="2"/>
  <c r="B47" i="2"/>
  <c r="C47" i="2"/>
  <c r="D47" i="2"/>
  <c r="E47" i="2"/>
  <c r="F47" i="2"/>
  <c r="G47" i="2"/>
  <c r="H47" i="2"/>
  <c r="I47" i="2"/>
  <c r="B48" i="2"/>
  <c r="C48" i="2"/>
  <c r="D48" i="2"/>
  <c r="E48" i="2"/>
  <c r="F48" i="2"/>
  <c r="G48" i="2"/>
  <c r="H48" i="2"/>
  <c r="I48" i="2"/>
  <c r="B49" i="2"/>
  <c r="C49" i="2"/>
  <c r="D49" i="2"/>
  <c r="E49" i="2"/>
  <c r="F49" i="2"/>
  <c r="G49" i="2"/>
  <c r="H49" i="2"/>
  <c r="I49" i="2"/>
  <c r="B50" i="2"/>
  <c r="C50" i="2"/>
  <c r="D50" i="2"/>
  <c r="E50" i="2"/>
  <c r="F50" i="2"/>
  <c r="G50" i="2"/>
  <c r="H50" i="2"/>
  <c r="I50" i="2"/>
  <c r="B51" i="2"/>
  <c r="C51" i="2"/>
  <c r="D51" i="2"/>
  <c r="E51" i="2"/>
  <c r="F51" i="2"/>
  <c r="G51" i="2"/>
  <c r="H51" i="2"/>
  <c r="I51" i="2"/>
  <c r="B52" i="2"/>
  <c r="C52" i="2"/>
  <c r="D52" i="2"/>
  <c r="E52" i="2"/>
  <c r="F52" i="2"/>
  <c r="G52" i="2"/>
  <c r="H52" i="2"/>
  <c r="I52" i="2"/>
  <c r="B53" i="2"/>
  <c r="C53" i="2"/>
  <c r="D53" i="2"/>
  <c r="E53" i="2"/>
  <c r="F53" i="2"/>
  <c r="G53" i="2"/>
  <c r="H53" i="2"/>
  <c r="I53" i="2"/>
  <c r="B54" i="2"/>
  <c r="C54" i="2"/>
  <c r="D54" i="2"/>
  <c r="E54" i="2"/>
  <c r="F54" i="2"/>
  <c r="G54" i="2"/>
  <c r="H54" i="2"/>
  <c r="I54" i="2"/>
  <c r="B55" i="2"/>
  <c r="C55" i="2"/>
  <c r="D55" i="2"/>
  <c r="E55" i="2"/>
  <c r="F55" i="2"/>
  <c r="G55" i="2"/>
  <c r="H55" i="2"/>
  <c r="I55" i="2"/>
  <c r="B56" i="2"/>
  <c r="C56" i="2"/>
  <c r="D56" i="2"/>
  <c r="E56" i="2"/>
  <c r="F56" i="2"/>
  <c r="G56" i="2"/>
  <c r="H56" i="2"/>
  <c r="I56" i="2"/>
  <c r="B57" i="2"/>
  <c r="C57" i="2"/>
  <c r="D57" i="2"/>
  <c r="E57" i="2"/>
  <c r="F57" i="2"/>
  <c r="G57" i="2"/>
  <c r="H57" i="2"/>
  <c r="I57" i="2"/>
  <c r="B58" i="2"/>
  <c r="C58" i="2"/>
  <c r="D58" i="2"/>
  <c r="E58" i="2"/>
  <c r="F58" i="2"/>
  <c r="G58" i="2"/>
  <c r="H58" i="2"/>
  <c r="I58" i="2"/>
  <c r="B59" i="2"/>
  <c r="C59" i="2"/>
  <c r="D59" i="2"/>
  <c r="E59" i="2"/>
  <c r="F59" i="2"/>
  <c r="G59" i="2"/>
  <c r="H59" i="2"/>
  <c r="I59" i="2"/>
  <c r="B60" i="2"/>
  <c r="C60" i="2"/>
  <c r="D60" i="2"/>
  <c r="E60" i="2"/>
  <c r="F60" i="2"/>
  <c r="G60" i="2"/>
  <c r="H60" i="2"/>
  <c r="I60" i="2"/>
  <c r="B61" i="2"/>
  <c r="C61" i="2"/>
  <c r="D61" i="2"/>
  <c r="E61" i="2"/>
  <c r="F61" i="2"/>
  <c r="G61" i="2"/>
  <c r="H61" i="2"/>
  <c r="I61" i="2"/>
  <c r="B62" i="2"/>
  <c r="C62" i="2"/>
  <c r="D62" i="2"/>
  <c r="E62" i="2"/>
  <c r="F62" i="2"/>
  <c r="G62" i="2"/>
  <c r="H62" i="2"/>
  <c r="I62" i="2"/>
  <c r="B63" i="2"/>
  <c r="C63" i="2"/>
  <c r="D63" i="2"/>
  <c r="E63" i="2"/>
  <c r="F63" i="2"/>
  <c r="G63" i="2"/>
  <c r="H63" i="2"/>
  <c r="I63" i="2"/>
  <c r="B64" i="2"/>
  <c r="C64" i="2"/>
  <c r="D64" i="2"/>
  <c r="E64" i="2"/>
  <c r="F64" i="2"/>
  <c r="G64" i="2"/>
  <c r="H64" i="2"/>
  <c r="I64" i="2"/>
  <c r="B65" i="2"/>
  <c r="C65" i="2"/>
  <c r="D65" i="2"/>
  <c r="E65" i="2"/>
  <c r="F65" i="2"/>
  <c r="G65" i="2"/>
  <c r="H65" i="2"/>
  <c r="I65" i="2"/>
  <c r="B66" i="2"/>
  <c r="C66" i="2"/>
  <c r="D66" i="2"/>
  <c r="E66" i="2"/>
  <c r="F66" i="2"/>
  <c r="G66" i="2"/>
  <c r="H66" i="2"/>
  <c r="I66" i="2"/>
  <c r="B67" i="2"/>
  <c r="C67" i="2"/>
  <c r="D67" i="2"/>
  <c r="E67" i="2"/>
  <c r="F67" i="2"/>
  <c r="G67" i="2"/>
  <c r="H67" i="2"/>
  <c r="I67" i="2"/>
  <c r="B68" i="2"/>
  <c r="C68" i="2"/>
  <c r="D68" i="2"/>
  <c r="E68" i="2"/>
  <c r="F68" i="2"/>
  <c r="G68" i="2"/>
  <c r="H68" i="2"/>
  <c r="I68" i="2"/>
  <c r="B69" i="2"/>
  <c r="C69" i="2"/>
  <c r="D69" i="2"/>
  <c r="E69" i="2"/>
  <c r="F69" i="2"/>
  <c r="G69" i="2"/>
  <c r="H69" i="2"/>
  <c r="I69" i="2"/>
  <c r="B70" i="2"/>
  <c r="C70" i="2"/>
  <c r="D70" i="2"/>
  <c r="E70" i="2"/>
  <c r="F70" i="2"/>
  <c r="G70" i="2"/>
  <c r="H70" i="2"/>
  <c r="I70" i="2"/>
  <c r="B71" i="2"/>
  <c r="C71" i="2"/>
  <c r="D71" i="2"/>
  <c r="E71" i="2"/>
  <c r="F71" i="2"/>
  <c r="G71" i="2"/>
  <c r="H71" i="2"/>
  <c r="I71" i="2"/>
  <c r="B72" i="2"/>
  <c r="C72" i="2"/>
  <c r="D72" i="2"/>
  <c r="E72" i="2"/>
  <c r="F72" i="2"/>
  <c r="G72" i="2"/>
  <c r="H72" i="2"/>
  <c r="I72" i="2"/>
  <c r="B73" i="2"/>
  <c r="C73" i="2"/>
  <c r="D73" i="2"/>
  <c r="E73" i="2"/>
  <c r="F73" i="2"/>
  <c r="G73" i="2"/>
  <c r="H73" i="2"/>
  <c r="I73" i="2"/>
  <c r="B74" i="2"/>
  <c r="C74" i="2"/>
  <c r="D74" i="2"/>
  <c r="E74" i="2"/>
  <c r="F74" i="2"/>
  <c r="G74" i="2"/>
  <c r="H74" i="2"/>
  <c r="I74" i="2"/>
  <c r="B75" i="2"/>
  <c r="C75" i="2"/>
  <c r="D75" i="2"/>
  <c r="E75" i="2"/>
  <c r="F75" i="2"/>
  <c r="G75" i="2"/>
  <c r="H75" i="2"/>
  <c r="I75" i="2"/>
  <c r="B76" i="2"/>
  <c r="C76" i="2"/>
  <c r="D76" i="2"/>
  <c r="E76" i="2"/>
  <c r="F76" i="2"/>
  <c r="G76" i="2"/>
  <c r="H76" i="2"/>
  <c r="I76" i="2"/>
  <c r="B77" i="2"/>
  <c r="C77" i="2"/>
  <c r="D77" i="2"/>
  <c r="E77" i="2"/>
  <c r="F77" i="2"/>
  <c r="G77" i="2"/>
  <c r="H77" i="2"/>
  <c r="I77" i="2"/>
  <c r="B78" i="2"/>
  <c r="C78" i="2"/>
  <c r="D78" i="2"/>
  <c r="E78" i="2"/>
  <c r="F78" i="2"/>
  <c r="G78" i="2"/>
  <c r="H78" i="2"/>
  <c r="I78" i="2"/>
  <c r="B79" i="2"/>
  <c r="C79" i="2"/>
  <c r="D79" i="2"/>
  <c r="E79" i="2"/>
  <c r="F79" i="2"/>
  <c r="G79" i="2"/>
  <c r="H79" i="2"/>
  <c r="I79" i="2"/>
  <c r="B80" i="2"/>
  <c r="C80" i="2"/>
  <c r="D80" i="2"/>
  <c r="E80" i="2"/>
  <c r="F80" i="2"/>
  <c r="G80" i="2"/>
  <c r="H80" i="2"/>
  <c r="I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<sst xmlns="http://schemas.openxmlformats.org/spreadsheetml/2006/main" count="121" uniqueCount="51">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</sst>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1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6508196181163"/>
          <c:y val="7.5188084940263467E-2"/>
          <c:w val="0.86504099380755928"/>
          <c:h val="0.734336962916573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0-4DCD-BB82-54A2994BE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679576"/>
        <c:axId val="1"/>
      </c:barChart>
      <c:catAx>
        <c:axId val="1856795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679576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1</xdr:row>
          <xdr:rowOff>22860</xdr:rowOff>
        </xdr:from>
        <xdr:to>
          <xdr:col>8</xdr:col>
          <xdr:colOff>266700</xdr:colOff>
          <xdr:row>4</xdr:row>
          <xdr:rowOff>144780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45720</xdr:colOff>
      <xdr:row>0</xdr:row>
      <xdr:rowOff>167640</xdr:rowOff>
    </xdr:from>
    <xdr:to>
      <xdr:col>24</xdr:col>
      <xdr:colOff>358140</xdr:colOff>
      <xdr:row>17</xdr:row>
      <xdr:rowOff>60960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27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490.00</val>
          </value>
          <value t="str">
            <val>00  MA</val>
          </value>
          <value t="str">
            <val>00  AP</val>
          </value>
          <value t="str">
            <val>50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491.00</val>
          </value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1550.75</val>
          </value>
          <value t="str">
            <val>75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25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1553.00</val>
          </value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1529.50</val>
          </value>
          <value t="str">
            <val>1526.50</val>
          </value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1518.50</val>
          </value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1556.75</val>
          </value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1854.00</val>
          </value>
          <value t="str">
            <val>50  MAR</val>
          </value>
          <value t="str">
            <val>75  APR</val>
          </value>
          <value t="str">
            <val>25  MAY</val>
          </value>
          <value t="str">
            <val>75  JUN</val>
          </value>
          <value t="str">
            <val>25  JUL</val>
          </value>
          <value t="str">
            <val>00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1880.50</val>
          </value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1869.25</val>
          </value>
          <value t="str">
            <val>1867.75</val>
          </value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1861.25</val>
          </value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1860.50</val>
          </value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7856</val>
          </value>
          <value t="str">
            <val xml:space="preserve">70  </val>
          </value>
          <value t="str">
            <val xml:space="preserve">50  </val>
          </value>
          <value t="str">
            <val xml:space="preserve">95  </val>
          </value>
          <value t="str">
            <val xml:space="preserve">30  </val>
          </value>
          <value t="str">
            <val xml:space="preserve">65  </val>
          </value>
          <value t="str">
            <val xml:space="preserve">80  </val>
          </value>
          <value t="str">
            <val xml:space="preserve">95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7870</val>
          </value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7420</val>
          </value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7085</val>
          </value>
          <value t="str">
            <val>7050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6865</val>
          </value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472.50</val>
          </value>
          <value t="str">
            <val>00  MA</val>
          </value>
          <value t="str">
            <val>75  AP</val>
          </value>
          <value t="str">
            <val>75  MA</val>
          </value>
          <value t="str">
            <val>25  JU</val>
          </value>
          <value t="str">
            <val>00  JU</val>
          </value>
          <value t="str">
            <val>25  AU</val>
          </value>
          <value t="str">
            <val>50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489.75</val>
          </value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476.00</val>
          </value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5260.00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5342.00</val>
          </value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5380.00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5276.00</val>
          </value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1152.50</val>
          </value>
          <value t="str">
            <val>00  MAR</val>
          </value>
          <value t="str">
            <val>75  APR</val>
          </value>
          <value t="str">
            <val>75  MAY</val>
          </value>
          <value t="str">
            <val>00  JUN</val>
          </value>
          <value t="str">
            <val>00  JUL</val>
          </value>
          <value t="str">
            <val>50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1164.50</val>
          </value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1152.50</val>
          </value>
          <value t="str">
            <val>1150.75</val>
          </value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1139.75</val>
          </value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1156.00</val>
          </value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GENLS1 27-07-2000"/>
    </sheetNames>
    <sheetDataSet>
      <sheetData sheetId="0">
        <row r="7">
          <cell r="R7">
            <v>36708</v>
          </cell>
          <cell r="S7">
            <v>267295</v>
          </cell>
          <cell r="U7">
            <v>36708</v>
          </cell>
          <cell r="V7">
            <v>295626</v>
          </cell>
          <cell r="X7">
            <v>36708</v>
          </cell>
          <cell r="Y7">
            <v>97359</v>
          </cell>
          <cell r="AA7">
            <v>36708</v>
          </cell>
          <cell r="AB7">
            <v>5300</v>
          </cell>
          <cell r="AD7">
            <v>36708</v>
          </cell>
          <cell r="AE7">
            <v>287396</v>
          </cell>
          <cell r="AG7">
            <v>36708</v>
          </cell>
          <cell r="AH7">
            <v>2905</v>
          </cell>
          <cell r="AJ7">
            <v>36708</v>
          </cell>
          <cell r="AK7">
            <v>89735</v>
          </cell>
          <cell r="AM7">
            <v>36708</v>
          </cell>
          <cell r="AN7">
            <v>-90183</v>
          </cell>
          <cell r="AP7">
            <v>36708</v>
          </cell>
          <cell r="AQ7">
            <v>71845</v>
          </cell>
          <cell r="AS7">
            <v>36708</v>
          </cell>
          <cell r="AT7">
            <v>19317</v>
          </cell>
        </row>
        <row r="8">
          <cell r="R8">
            <v>36739</v>
          </cell>
          <cell r="S8">
            <v>-252782</v>
          </cell>
          <cell r="U8">
            <v>36739</v>
          </cell>
          <cell r="V8">
            <v>119318</v>
          </cell>
          <cell r="X8">
            <v>36739</v>
          </cell>
          <cell r="Y8">
            <v>-7378</v>
          </cell>
          <cell r="AA8">
            <v>36739</v>
          </cell>
          <cell r="AB8">
            <v>1343</v>
          </cell>
          <cell r="AD8">
            <v>36739</v>
          </cell>
          <cell r="AE8">
            <v>664330</v>
          </cell>
          <cell r="AG8">
            <v>36739</v>
          </cell>
          <cell r="AH8">
            <v>-940</v>
          </cell>
          <cell r="AJ8">
            <v>36739</v>
          </cell>
          <cell r="AK8">
            <v>18873</v>
          </cell>
          <cell r="AM8">
            <v>36739</v>
          </cell>
          <cell r="AN8">
            <v>15657</v>
          </cell>
          <cell r="AP8">
            <v>36770</v>
          </cell>
          <cell r="AQ8">
            <v>-3280</v>
          </cell>
          <cell r="AS8">
            <v>36739</v>
          </cell>
          <cell r="AT8">
            <v>0</v>
          </cell>
        </row>
        <row r="9">
          <cell r="R9">
            <v>36770</v>
          </cell>
          <cell r="S9">
            <v>53050</v>
          </cell>
          <cell r="U9">
            <v>36770</v>
          </cell>
          <cell r="V9">
            <v>-148527</v>
          </cell>
          <cell r="X9">
            <v>36770</v>
          </cell>
          <cell r="Y9">
            <v>1827</v>
          </cell>
          <cell r="AA9">
            <v>36770</v>
          </cell>
          <cell r="AB9">
            <v>3705</v>
          </cell>
          <cell r="AD9">
            <v>36770</v>
          </cell>
          <cell r="AE9">
            <v>-1067146</v>
          </cell>
          <cell r="AG9">
            <v>36770</v>
          </cell>
          <cell r="AH9">
            <v>887</v>
          </cell>
          <cell r="AJ9">
            <v>36770</v>
          </cell>
          <cell r="AK9">
            <v>-57155</v>
          </cell>
          <cell r="AM9">
            <v>36770</v>
          </cell>
          <cell r="AN9">
            <v>8198</v>
          </cell>
          <cell r="AP9">
            <v>36861</v>
          </cell>
          <cell r="AQ9">
            <v>-22250</v>
          </cell>
          <cell r="AS9">
            <v>36770</v>
          </cell>
          <cell r="AT9">
            <v>-10000</v>
          </cell>
        </row>
        <row r="10">
          <cell r="R10">
            <v>36800</v>
          </cell>
          <cell r="S10">
            <v>39922</v>
          </cell>
          <cell r="U10">
            <v>36800</v>
          </cell>
          <cell r="V10">
            <v>-128331</v>
          </cell>
          <cell r="X10">
            <v>36800</v>
          </cell>
          <cell r="Y10">
            <v>12460</v>
          </cell>
          <cell r="AA10">
            <v>36800</v>
          </cell>
          <cell r="AB10">
            <v>793</v>
          </cell>
          <cell r="AD10">
            <v>36800</v>
          </cell>
          <cell r="AE10">
            <v>403781</v>
          </cell>
          <cell r="AG10">
            <v>36800</v>
          </cell>
          <cell r="AH10">
            <v>-878</v>
          </cell>
          <cell r="AJ10">
            <v>36800</v>
          </cell>
          <cell r="AK10">
            <v>4857</v>
          </cell>
          <cell r="AM10">
            <v>36800</v>
          </cell>
          <cell r="AN10">
            <v>-56361</v>
          </cell>
          <cell r="AP10">
            <v>36951</v>
          </cell>
          <cell r="AQ10">
            <v>-43310</v>
          </cell>
          <cell r="AS10">
            <v>36800</v>
          </cell>
          <cell r="AT10">
            <v>-20000</v>
          </cell>
        </row>
        <row r="11">
          <cell r="R11">
            <v>36831</v>
          </cell>
          <cell r="S11">
            <v>-36058</v>
          </cell>
          <cell r="U11">
            <v>36831</v>
          </cell>
          <cell r="V11">
            <v>-4377</v>
          </cell>
          <cell r="X11">
            <v>36831</v>
          </cell>
          <cell r="Y11">
            <v>3719</v>
          </cell>
          <cell r="AA11">
            <v>36831</v>
          </cell>
          <cell r="AB11">
            <v>-911</v>
          </cell>
          <cell r="AD11">
            <v>36831</v>
          </cell>
          <cell r="AE11">
            <v>672336</v>
          </cell>
          <cell r="AG11">
            <v>36831</v>
          </cell>
          <cell r="AH11">
            <v>-174</v>
          </cell>
          <cell r="AJ11">
            <v>36831</v>
          </cell>
          <cell r="AK11">
            <v>-8814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  <cell r="AS11">
            <v>36831</v>
          </cell>
          <cell r="AT11">
            <v>-20000</v>
          </cell>
        </row>
        <row r="12">
          <cell r="R12">
            <v>36861</v>
          </cell>
          <cell r="S12">
            <v>-65658</v>
          </cell>
          <cell r="U12">
            <v>36861</v>
          </cell>
          <cell r="V12">
            <v>53637</v>
          </cell>
          <cell r="X12">
            <v>36861</v>
          </cell>
          <cell r="Y12">
            <v>-5532</v>
          </cell>
          <cell r="AA12">
            <v>36861</v>
          </cell>
          <cell r="AB12">
            <v>2418</v>
          </cell>
          <cell r="AD12">
            <v>36861</v>
          </cell>
          <cell r="AE12">
            <v>-1229059</v>
          </cell>
          <cell r="AG12">
            <v>36861</v>
          </cell>
          <cell r="AH12">
            <v>-304</v>
          </cell>
          <cell r="AJ12">
            <v>36861</v>
          </cell>
          <cell r="AK12">
            <v>-4566</v>
          </cell>
          <cell r="AM12">
            <v>36861</v>
          </cell>
          <cell r="AN12">
            <v>23824</v>
          </cell>
          <cell r="AP12">
            <v>37377</v>
          </cell>
          <cell r="AQ12">
            <v>-20000</v>
          </cell>
          <cell r="AS12">
            <v>36861</v>
          </cell>
          <cell r="AT12">
            <v>-40000</v>
          </cell>
        </row>
        <row r="13">
          <cell r="R13">
            <v>36892</v>
          </cell>
          <cell r="S13">
            <v>10651</v>
          </cell>
          <cell r="U13">
            <v>36892</v>
          </cell>
          <cell r="V13">
            <v>12518</v>
          </cell>
          <cell r="X13">
            <v>36892</v>
          </cell>
          <cell r="Y13">
            <v>-18883</v>
          </cell>
          <cell r="AA13">
            <v>36892</v>
          </cell>
          <cell r="AB13">
            <v>728</v>
          </cell>
          <cell r="AD13">
            <v>36892</v>
          </cell>
          <cell r="AE13">
            <v>152555</v>
          </cell>
          <cell r="AG13">
            <v>36892</v>
          </cell>
          <cell r="AH13">
            <v>-31</v>
          </cell>
          <cell r="AJ13">
            <v>36892</v>
          </cell>
          <cell r="AK13">
            <v>-5406</v>
          </cell>
          <cell r="AM13">
            <v>36892</v>
          </cell>
          <cell r="AN13">
            <v>33533</v>
          </cell>
          <cell r="AS13">
            <v>36892</v>
          </cell>
          <cell r="AT13">
            <v>20000</v>
          </cell>
        </row>
        <row r="14">
          <cell r="R14">
            <v>36923</v>
          </cell>
          <cell r="S14">
            <v>-8110</v>
          </cell>
          <cell r="U14">
            <v>36923</v>
          </cell>
          <cell r="V14">
            <v>-1128</v>
          </cell>
          <cell r="X14">
            <v>36923</v>
          </cell>
          <cell r="Y14">
            <v>-7216</v>
          </cell>
          <cell r="AA14">
            <v>36923</v>
          </cell>
          <cell r="AB14">
            <v>86</v>
          </cell>
          <cell r="AD14">
            <v>36923</v>
          </cell>
          <cell r="AE14">
            <v>-38742</v>
          </cell>
          <cell r="AG14">
            <v>36923</v>
          </cell>
          <cell r="AH14">
            <v>-28</v>
          </cell>
          <cell r="AJ14">
            <v>36923</v>
          </cell>
          <cell r="AK14">
            <v>-1215</v>
          </cell>
          <cell r="AM14">
            <v>36923</v>
          </cell>
          <cell r="AN14">
            <v>6173</v>
          </cell>
          <cell r="AS14">
            <v>36923</v>
          </cell>
          <cell r="AT14">
            <v>20000</v>
          </cell>
        </row>
        <row r="15">
          <cell r="R15">
            <v>36951</v>
          </cell>
          <cell r="S15">
            <v>-9729</v>
          </cell>
          <cell r="U15">
            <v>36951</v>
          </cell>
          <cell r="V15">
            <v>-42739</v>
          </cell>
          <cell r="X15">
            <v>36951</v>
          </cell>
          <cell r="Y15">
            <v>-10574</v>
          </cell>
          <cell r="AA15">
            <v>36951</v>
          </cell>
          <cell r="AB15">
            <v>553</v>
          </cell>
          <cell r="AD15">
            <v>36951</v>
          </cell>
          <cell r="AE15">
            <v>170528</v>
          </cell>
          <cell r="AG15">
            <v>36951</v>
          </cell>
          <cell r="AH15">
            <v>-103</v>
          </cell>
          <cell r="AJ15">
            <v>36951</v>
          </cell>
          <cell r="AK15">
            <v>-4527</v>
          </cell>
          <cell r="AM15">
            <v>36951</v>
          </cell>
          <cell r="AN15">
            <v>13600</v>
          </cell>
          <cell r="AS15">
            <v>36951</v>
          </cell>
          <cell r="AT15">
            <v>25000</v>
          </cell>
        </row>
        <row r="16">
          <cell r="R16">
            <v>36982</v>
          </cell>
          <cell r="S16">
            <v>-8386</v>
          </cell>
          <cell r="U16">
            <v>36982</v>
          </cell>
          <cell r="V16">
            <v>-29392</v>
          </cell>
          <cell r="X16">
            <v>36982</v>
          </cell>
          <cell r="Y16">
            <v>-1803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-6</v>
          </cell>
          <cell r="AJ16">
            <v>36982</v>
          </cell>
          <cell r="AK16">
            <v>-1787</v>
          </cell>
          <cell r="AM16">
            <v>36982</v>
          </cell>
          <cell r="AN16">
            <v>26878</v>
          </cell>
          <cell r="AS16">
            <v>36982</v>
          </cell>
          <cell r="AT16">
            <v>-6666</v>
          </cell>
        </row>
        <row r="17">
          <cell r="R17">
            <v>37012</v>
          </cell>
          <cell r="S17">
            <v>-1616</v>
          </cell>
          <cell r="U17">
            <v>37012</v>
          </cell>
          <cell r="V17">
            <v>7253</v>
          </cell>
          <cell r="X17">
            <v>37012</v>
          </cell>
          <cell r="Y17">
            <v>-6874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-4662</v>
          </cell>
          <cell r="AM17">
            <v>37012</v>
          </cell>
          <cell r="AN17">
            <v>-23470</v>
          </cell>
          <cell r="AS17">
            <v>37012</v>
          </cell>
          <cell r="AT17">
            <v>-10000</v>
          </cell>
        </row>
        <row r="18">
          <cell r="R18">
            <v>37043</v>
          </cell>
          <cell r="S18">
            <v>-3124</v>
          </cell>
          <cell r="U18">
            <v>37043</v>
          </cell>
          <cell r="V18">
            <v>1236</v>
          </cell>
          <cell r="X18">
            <v>37043</v>
          </cell>
          <cell r="Y18">
            <v>-9692</v>
          </cell>
          <cell r="AA18">
            <v>37043</v>
          </cell>
          <cell r="AB18">
            <v>2101</v>
          </cell>
          <cell r="AD18">
            <v>37043</v>
          </cell>
          <cell r="AE18">
            <v>-3794</v>
          </cell>
          <cell r="AG18">
            <v>37043</v>
          </cell>
          <cell r="AH18">
            <v>-154</v>
          </cell>
          <cell r="AJ18">
            <v>37043</v>
          </cell>
          <cell r="AK18">
            <v>1291</v>
          </cell>
          <cell r="AM18">
            <v>37043</v>
          </cell>
          <cell r="AN18">
            <v>24724</v>
          </cell>
          <cell r="AS18">
            <v>37043</v>
          </cell>
          <cell r="AT18">
            <v>20000</v>
          </cell>
        </row>
        <row r="19">
          <cell r="R19">
            <v>37073</v>
          </cell>
          <cell r="S19">
            <v>-5986</v>
          </cell>
          <cell r="U19">
            <v>37073</v>
          </cell>
          <cell r="V19">
            <v>1103</v>
          </cell>
          <cell r="X19">
            <v>37073</v>
          </cell>
          <cell r="Y19">
            <v>-25900</v>
          </cell>
          <cell r="AA19">
            <v>37073</v>
          </cell>
          <cell r="AB19">
            <v>-947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-4514</v>
          </cell>
          <cell r="AM19">
            <v>37073</v>
          </cell>
          <cell r="AN19">
            <v>611</v>
          </cell>
          <cell r="AS19">
            <v>37073</v>
          </cell>
          <cell r="AT19">
            <v>10000</v>
          </cell>
        </row>
        <row r="20">
          <cell r="R20">
            <v>37104</v>
          </cell>
          <cell r="S20">
            <v>1156</v>
          </cell>
          <cell r="U20">
            <v>37104</v>
          </cell>
          <cell r="V20">
            <v>-1853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-7888</v>
          </cell>
          <cell r="AM20">
            <v>37104</v>
          </cell>
          <cell r="AN20">
            <v>-6720</v>
          </cell>
          <cell r="AS20">
            <v>37104</v>
          </cell>
          <cell r="AT20">
            <v>-16666</v>
          </cell>
        </row>
        <row r="21">
          <cell r="R21">
            <v>37135</v>
          </cell>
          <cell r="S21">
            <v>-1212</v>
          </cell>
          <cell r="U21">
            <v>37135</v>
          </cell>
          <cell r="V21">
            <v>-6722</v>
          </cell>
          <cell r="X21">
            <v>37135</v>
          </cell>
          <cell r="Y21">
            <v>-1075</v>
          </cell>
          <cell r="AA21">
            <v>37135</v>
          </cell>
          <cell r="AB21">
            <v>-341</v>
          </cell>
          <cell r="AD21">
            <v>37135</v>
          </cell>
          <cell r="AE21">
            <v>9163</v>
          </cell>
          <cell r="AJ21">
            <v>37135</v>
          </cell>
          <cell r="AK21">
            <v>-1401</v>
          </cell>
          <cell r="AM21">
            <v>37135</v>
          </cell>
          <cell r="AN21">
            <v>611</v>
          </cell>
          <cell r="AS21">
            <v>37135</v>
          </cell>
          <cell r="AT21">
            <v>10000</v>
          </cell>
        </row>
        <row r="22">
          <cell r="R22">
            <v>37165</v>
          </cell>
          <cell r="S22">
            <v>2639</v>
          </cell>
          <cell r="U22">
            <v>37165</v>
          </cell>
          <cell r="V22">
            <v>-39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-3546</v>
          </cell>
          <cell r="AM22">
            <v>37165</v>
          </cell>
          <cell r="AN22">
            <v>7813</v>
          </cell>
          <cell r="AS22">
            <v>37196</v>
          </cell>
          <cell r="AT22">
            <v>-6666</v>
          </cell>
        </row>
        <row r="23">
          <cell r="R23">
            <v>37196</v>
          </cell>
          <cell r="S23">
            <v>9881</v>
          </cell>
          <cell r="U23">
            <v>37196</v>
          </cell>
          <cell r="V23">
            <v>-4886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  <cell r="AS23">
            <v>37226</v>
          </cell>
          <cell r="AT23">
            <v>10000</v>
          </cell>
        </row>
        <row r="24">
          <cell r="R24">
            <v>37226</v>
          </cell>
          <cell r="S24">
            <v>-22211</v>
          </cell>
          <cell r="U24">
            <v>37226</v>
          </cell>
          <cell r="V24">
            <v>-110980</v>
          </cell>
          <cell r="X24">
            <v>37226</v>
          </cell>
          <cell r="Y24">
            <v>925</v>
          </cell>
          <cell r="AA24">
            <v>37226</v>
          </cell>
          <cell r="AB24">
            <v>-10284</v>
          </cell>
          <cell r="AD24">
            <v>37226</v>
          </cell>
          <cell r="AE24">
            <v>0</v>
          </cell>
          <cell r="AJ24">
            <v>37226</v>
          </cell>
          <cell r="AK24">
            <v>3890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38601</v>
          </cell>
          <cell r="U25">
            <v>37257</v>
          </cell>
          <cell r="V25">
            <v>-889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4197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15351</v>
          </cell>
          <cell r="U26">
            <v>37288</v>
          </cell>
          <cell r="V26">
            <v>-187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-817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22114</v>
          </cell>
          <cell r="U27">
            <v>37316</v>
          </cell>
          <cell r="V27">
            <v>1045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2810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5476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-1139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5075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-1410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-27120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345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2853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-2050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-14148</v>
          </cell>
          <cell r="U32">
            <v>37469</v>
          </cell>
          <cell r="V32">
            <v>-1086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-396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40143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-390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-1415</v>
          </cell>
          <cell r="U34">
            <v>37530</v>
          </cell>
          <cell r="V34">
            <v>-25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215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3685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219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-12424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223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-1019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228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-5640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-5573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119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107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75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-9905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-6790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55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676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667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637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D3" workbookViewId="0">
      <selection activeCell="K23" sqref="K23"/>
    </sheetView>
  </sheetViews>
  <sheetFormatPr defaultColWidth="9.109375" defaultRowHeight="10.8" x14ac:dyDescent="0.25"/>
  <cols>
    <col min="1" max="1" width="14" style="26" customWidth="1"/>
    <col min="2" max="2" width="10.33203125" style="36" customWidth="1"/>
    <col min="3" max="3" width="8.5546875" style="37" bestFit="1" customWidth="1"/>
    <col min="4" max="4" width="5.44140625" style="38" bestFit="1" customWidth="1"/>
    <col min="5" max="5" width="10.88671875" style="31" bestFit="1" customWidth="1"/>
    <col min="6" max="6" width="14.44140625" style="26" bestFit="1" customWidth="1"/>
    <col min="7" max="7" width="12.88671875" style="26" customWidth="1"/>
    <col min="8" max="8" width="7.88671875" style="26" customWidth="1"/>
    <col min="9" max="9" width="7.6640625" style="26" customWidth="1"/>
    <col min="10" max="10" width="25.5546875" style="26" bestFit="1" customWidth="1"/>
    <col min="11" max="11" width="18.33203125" style="26" bestFit="1" customWidth="1"/>
    <col min="12" max="12" width="12" style="26" customWidth="1"/>
    <col min="13" max="13" width="17.5546875" style="27" customWidth="1"/>
    <col min="14" max="15" width="21.109375" style="26" bestFit="1" customWidth="1"/>
    <col min="16" max="16384" width="9.109375" style="26"/>
  </cols>
  <sheetData>
    <row r="1" spans="1:27" ht="14.4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4.4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4.4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36707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4.4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4.4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4.4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4.4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4.4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-395779.21780185623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4.4" x14ac:dyDescent="0.3">
      <c r="G14" s="178"/>
      <c r="H14" s="138" t="s">
        <v>31</v>
      </c>
      <c r="I14" s="144"/>
      <c r="J14" s="139">
        <v>2</v>
      </c>
      <c r="K14" s="239">
        <v>-1884408.0018691525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4.4" x14ac:dyDescent="0.3">
      <c r="A15" s="203"/>
      <c r="G15" s="172"/>
      <c r="H15" s="138" t="s">
        <v>32</v>
      </c>
      <c r="I15" s="144"/>
      <c r="J15" s="139">
        <v>3</v>
      </c>
      <c r="K15" s="239">
        <v>-393706.35530140385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4.4" x14ac:dyDescent="0.3">
      <c r="A16" s="60"/>
      <c r="F16" s="69"/>
      <c r="G16" s="173"/>
      <c r="H16" s="138" t="s">
        <v>33</v>
      </c>
      <c r="I16" s="144"/>
      <c r="J16" s="139">
        <v>4</v>
      </c>
      <c r="K16" s="239">
        <v>-2506832.0134067978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4.4" x14ac:dyDescent="0.3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-20979.696286667011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4.4" x14ac:dyDescent="0.3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-66694.697048959904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4.4" x14ac:dyDescent="0.3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-375963.98022047151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4.4" x14ac:dyDescent="0.3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-89730.413952056799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4.4" x14ac:dyDescent="0.3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-511634.03757679829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4.4" x14ac:dyDescent="0.3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-880.01809317328298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4.4" x14ac:dyDescent="0.3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-4290217.2188528534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4.4" x14ac:dyDescent="0.3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4.4" x14ac:dyDescent="0.3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4.4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3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3.8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3.8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3.8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3.8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8" x14ac:dyDescent="0.3">
      <c r="A32" s="32"/>
      <c r="N32" s="24"/>
      <c r="Z32" s="26">
        <v>109562</v>
      </c>
      <c r="AA32" s="26">
        <v>52</v>
      </c>
    </row>
    <row r="33" spans="1:27" ht="13.8" x14ac:dyDescent="0.3">
      <c r="A33" s="33"/>
      <c r="N33" s="24"/>
      <c r="Z33" s="26">
        <v>118752</v>
      </c>
      <c r="AA33" s="26">
        <v>41</v>
      </c>
    </row>
    <row r="34" spans="1:27" ht="13.8" x14ac:dyDescent="0.3">
      <c r="A34" s="33"/>
      <c r="N34" s="24"/>
      <c r="Z34" s="26">
        <v>127942</v>
      </c>
      <c r="AA34" s="26">
        <v>39</v>
      </c>
    </row>
    <row r="35" spans="1:27" ht="13.8" x14ac:dyDescent="0.3">
      <c r="A35" s="33"/>
      <c r="N35" s="24"/>
      <c r="Z35" s="26">
        <v>137132</v>
      </c>
      <c r="AA35" s="26">
        <v>22</v>
      </c>
    </row>
    <row r="36" spans="1:27" ht="13.8" x14ac:dyDescent="0.3">
      <c r="A36" s="33"/>
      <c r="N36" s="24"/>
      <c r="Z36" s="26">
        <v>146322</v>
      </c>
      <c r="AA36" s="26">
        <v>13</v>
      </c>
    </row>
    <row r="37" spans="1:27" ht="13.8" x14ac:dyDescent="0.3">
      <c r="A37" s="33"/>
      <c r="N37" s="24"/>
      <c r="Z37" s="26">
        <v>155512</v>
      </c>
      <c r="AA37" s="26">
        <v>11</v>
      </c>
    </row>
    <row r="38" spans="1:27" ht="13.8" x14ac:dyDescent="0.3">
      <c r="A38" s="33"/>
      <c r="N38" s="24"/>
      <c r="Z38" s="26">
        <v>164702</v>
      </c>
      <c r="AA38" s="26">
        <v>11</v>
      </c>
    </row>
    <row r="39" spans="1:27" ht="13.8" x14ac:dyDescent="0.3">
      <c r="A39" s="33"/>
      <c r="N39" s="24"/>
      <c r="Z39" s="26">
        <v>173892</v>
      </c>
      <c r="AA39" s="26">
        <v>9</v>
      </c>
    </row>
    <row r="40" spans="1:27" ht="13.8" x14ac:dyDescent="0.3">
      <c r="A40" s="33"/>
      <c r="N40" s="24"/>
      <c r="Z40" s="26">
        <v>183082</v>
      </c>
      <c r="AA40" s="26">
        <v>3</v>
      </c>
    </row>
    <row r="41" spans="1:27" ht="13.8" x14ac:dyDescent="0.3">
      <c r="A41" s="33"/>
      <c r="N41" s="24"/>
      <c r="Z41" s="26">
        <v>192272</v>
      </c>
      <c r="AA41" s="26">
        <v>3</v>
      </c>
    </row>
    <row r="42" spans="1:27" ht="13.8" x14ac:dyDescent="0.3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8" x14ac:dyDescent="0.3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8" x14ac:dyDescent="0.3">
      <c r="N44" s="24"/>
      <c r="Z44" s="26">
        <v>219842</v>
      </c>
      <c r="AA44" s="26">
        <v>0</v>
      </c>
    </row>
    <row r="45" spans="1:27" ht="13.8" x14ac:dyDescent="0.3">
      <c r="N45" s="24"/>
      <c r="Z45" s="26">
        <v>229032</v>
      </c>
      <c r="AA45" s="26">
        <v>2</v>
      </c>
    </row>
    <row r="46" spans="1:27" ht="13.8" x14ac:dyDescent="0.3">
      <c r="N46" s="24"/>
      <c r="Z46" s="26">
        <v>238222</v>
      </c>
      <c r="AA46" s="26">
        <v>1</v>
      </c>
    </row>
    <row r="47" spans="1:27" ht="13.8" x14ac:dyDescent="0.3">
      <c r="N47" s="24"/>
      <c r="Z47" s="26">
        <v>247412</v>
      </c>
      <c r="AA47" s="26">
        <v>1</v>
      </c>
    </row>
    <row r="48" spans="1:27" ht="13.8" x14ac:dyDescent="0.3">
      <c r="N48" s="24"/>
      <c r="Z48" s="26">
        <v>256602</v>
      </c>
      <c r="AA48" s="26">
        <v>0</v>
      </c>
    </row>
    <row r="49" spans="14:27" ht="13.8" x14ac:dyDescent="0.3">
      <c r="N49" s="24"/>
      <c r="Z49" s="26">
        <v>265792</v>
      </c>
      <c r="AA49" s="26">
        <v>1</v>
      </c>
    </row>
    <row r="50" spans="14:27" ht="13.8" x14ac:dyDescent="0.3">
      <c r="N50" s="24"/>
      <c r="Z50" s="26">
        <v>274982</v>
      </c>
      <c r="AA50" s="26">
        <v>1</v>
      </c>
    </row>
    <row r="51" spans="14:27" ht="13.8" x14ac:dyDescent="0.3">
      <c r="N51" s="24"/>
    </row>
    <row r="52" spans="14:27" ht="13.8" x14ac:dyDescent="0.3">
      <c r="N52" s="24"/>
    </row>
    <row r="53" spans="14:27" ht="13.8" x14ac:dyDescent="0.3">
      <c r="N53" s="24"/>
    </row>
    <row r="54" spans="14:27" ht="13.8" x14ac:dyDescent="0.3">
      <c r="N54" s="24"/>
    </row>
    <row r="55" spans="14:27" ht="13.8" x14ac:dyDescent="0.3">
      <c r="N55" s="24"/>
    </row>
    <row r="56" spans="14:27" ht="13.8" x14ac:dyDescent="0.3">
      <c r="N56" s="24"/>
    </row>
    <row r="57" spans="14:27" ht="13.8" x14ac:dyDescent="0.3">
      <c r="N57" s="24"/>
    </row>
    <row r="58" spans="14:27" ht="13.8" x14ac:dyDescent="0.3">
      <c r="N58" s="24"/>
    </row>
    <row r="59" spans="14:27" ht="13.8" x14ac:dyDescent="0.3">
      <c r="N59" s="24"/>
    </row>
    <row r="60" spans="14:27" ht="13.8" x14ac:dyDescent="0.3">
      <c r="N60" s="24"/>
    </row>
    <row r="61" spans="14:27" ht="13.8" x14ac:dyDescent="0.3">
      <c r="N61" s="24"/>
    </row>
    <row r="62" spans="14:27" ht="13.8" x14ac:dyDescent="0.3">
      <c r="N62" s="24"/>
    </row>
    <row r="63" spans="14:27" ht="13.8" x14ac:dyDescent="0.3">
      <c r="N63" s="24"/>
    </row>
    <row r="64" spans="14:27" ht="13.8" x14ac:dyDescent="0.3">
      <c r="N64" s="24"/>
    </row>
    <row r="65" spans="14:14" ht="13.8" x14ac:dyDescent="0.3">
      <c r="N65" s="24"/>
    </row>
    <row r="66" spans="14:14" ht="13.8" x14ac:dyDescent="0.3">
      <c r="N66" s="24"/>
    </row>
    <row r="67" spans="14:14" ht="13.8" x14ac:dyDescent="0.3">
      <c r="N67" s="24"/>
    </row>
    <row r="68" spans="14:14" ht="13.8" x14ac:dyDescent="0.3">
      <c r="N68" s="24"/>
    </row>
    <row r="69" spans="14:14" ht="13.8" x14ac:dyDescent="0.3">
      <c r="N69" s="24"/>
    </row>
    <row r="70" spans="14:14" ht="13.8" x14ac:dyDescent="0.3">
      <c r="N70" s="24"/>
    </row>
    <row r="71" spans="14:14" ht="13.8" x14ac:dyDescent="0.3">
      <c r="N71" s="24"/>
    </row>
    <row r="72" spans="14:14" ht="13.8" x14ac:dyDescent="0.3">
      <c r="N72" s="24"/>
    </row>
    <row r="73" spans="14:14" ht="13.8" x14ac:dyDescent="0.3">
      <c r="N73" s="24"/>
    </row>
    <row r="74" spans="14:14" ht="13.8" x14ac:dyDescent="0.3">
      <c r="N74" s="24"/>
    </row>
    <row r="75" spans="14:14" ht="13.8" x14ac:dyDescent="0.3">
      <c r="N75" s="24"/>
    </row>
    <row r="76" spans="14:14" ht="13.8" x14ac:dyDescent="0.3">
      <c r="N76" s="24"/>
    </row>
    <row r="77" spans="14:14" ht="13.8" x14ac:dyDescent="0.3">
      <c r="N77" s="24"/>
    </row>
    <row r="78" spans="14:14" ht="13.8" x14ac:dyDescent="0.3">
      <c r="N78" s="24"/>
    </row>
    <row r="79" spans="14:14" ht="13.8" x14ac:dyDescent="0.3">
      <c r="N79" s="24"/>
    </row>
    <row r="80" spans="14:14" ht="13.8" x14ac:dyDescent="0.3">
      <c r="N80" s="24"/>
    </row>
    <row r="81" spans="14:14" ht="13.8" x14ac:dyDescent="0.3">
      <c r="N81" s="24"/>
    </row>
    <row r="82" spans="14:14" ht="13.8" x14ac:dyDescent="0.3">
      <c r="N82" s="24"/>
    </row>
    <row r="83" spans="14:14" ht="13.8" x14ac:dyDescent="0.3">
      <c r="N83" s="24"/>
    </row>
    <row r="84" spans="14:14" ht="13.8" x14ac:dyDescent="0.3">
      <c r="N84" s="24"/>
    </row>
    <row r="85" spans="14:14" ht="13.8" x14ac:dyDescent="0.3">
      <c r="N85" s="24"/>
    </row>
    <row r="86" spans="14:14" ht="13.8" x14ac:dyDescent="0.3">
      <c r="N86" s="24"/>
    </row>
    <row r="87" spans="14:14" ht="13.8" x14ac:dyDescent="0.3">
      <c r="N87" s="24"/>
    </row>
    <row r="88" spans="14:14" ht="13.8" x14ac:dyDescent="0.3">
      <c r="N88" s="24"/>
    </row>
    <row r="89" spans="14:14" ht="13.8" x14ac:dyDescent="0.3">
      <c r="N89" s="24"/>
    </row>
    <row r="90" spans="14:14" ht="13.8" x14ac:dyDescent="0.3">
      <c r="N90" s="24"/>
    </row>
    <row r="91" spans="14:14" ht="13.8" x14ac:dyDescent="0.3">
      <c r="N91" s="24"/>
    </row>
    <row r="92" spans="14:14" ht="13.8" x14ac:dyDescent="0.3">
      <c r="N92" s="24"/>
    </row>
    <row r="93" spans="14:14" ht="13.8" x14ac:dyDescent="0.3">
      <c r="N93" s="24"/>
    </row>
    <row r="94" spans="14:14" ht="13.8" x14ac:dyDescent="0.3">
      <c r="N94" s="24"/>
    </row>
    <row r="95" spans="14:14" ht="13.8" x14ac:dyDescent="0.3">
      <c r="N95" s="24"/>
    </row>
    <row r="96" spans="14:14" ht="13.8" x14ac:dyDescent="0.3">
      <c r="N96" s="24"/>
    </row>
    <row r="97" spans="14:14" ht="13.8" x14ac:dyDescent="0.3">
      <c r="N97" s="24"/>
    </row>
    <row r="98" spans="14:14" ht="13.8" x14ac:dyDescent="0.3">
      <c r="N98" s="24"/>
    </row>
    <row r="99" spans="14:14" ht="13.8" x14ac:dyDescent="0.3">
      <c r="N99" s="24"/>
    </row>
    <row r="100" spans="14:14" ht="13.8" x14ac:dyDescent="0.3">
      <c r="N100" s="24"/>
    </row>
    <row r="101" spans="14:14" ht="13.8" x14ac:dyDescent="0.3">
      <c r="N101" s="24"/>
    </row>
    <row r="102" spans="14:14" ht="13.8" x14ac:dyDescent="0.3">
      <c r="N102" s="24"/>
    </row>
    <row r="103" spans="14:14" ht="13.8" x14ac:dyDescent="0.3">
      <c r="N103" s="24"/>
    </row>
    <row r="104" spans="14:14" ht="13.8" x14ac:dyDescent="0.3">
      <c r="N104" s="24"/>
    </row>
    <row r="105" spans="14:14" ht="13.8" x14ac:dyDescent="0.3">
      <c r="N105" s="24"/>
    </row>
    <row r="106" spans="14:14" ht="13.8" x14ac:dyDescent="0.3">
      <c r="N106" s="24"/>
    </row>
    <row r="107" spans="14:14" ht="13.8" x14ac:dyDescent="0.3">
      <c r="N107" s="24"/>
    </row>
    <row r="108" spans="14:14" ht="13.8" x14ac:dyDescent="0.3">
      <c r="N108" s="24"/>
    </row>
    <row r="109" spans="14:14" ht="13.8" x14ac:dyDescent="0.3">
      <c r="N109" s="24"/>
    </row>
    <row r="110" spans="14:14" ht="13.8" x14ac:dyDescent="0.3">
      <c r="N110" s="24"/>
    </row>
    <row r="111" spans="14:14" ht="13.8" x14ac:dyDescent="0.3">
      <c r="N111" s="24"/>
    </row>
    <row r="112" spans="14:14" ht="13.8" x14ac:dyDescent="0.3">
      <c r="N112" s="24"/>
    </row>
    <row r="113" spans="14:14" ht="13.8" x14ac:dyDescent="0.3">
      <c r="N113" s="24"/>
    </row>
    <row r="114" spans="14:14" ht="13.8" x14ac:dyDescent="0.3">
      <c r="N114" s="24"/>
    </row>
    <row r="115" spans="14:14" ht="13.8" x14ac:dyDescent="0.3">
      <c r="N115" s="24"/>
    </row>
    <row r="116" spans="14:14" ht="13.8" x14ac:dyDescent="0.3">
      <c r="N116" s="24"/>
    </row>
    <row r="117" spans="14:14" ht="13.8" x14ac:dyDescent="0.3">
      <c r="N117" s="24"/>
    </row>
    <row r="118" spans="14:14" ht="13.8" x14ac:dyDescent="0.3">
      <c r="N118" s="24"/>
    </row>
    <row r="119" spans="14:14" ht="13.8" x14ac:dyDescent="0.3">
      <c r="N119" s="24"/>
    </row>
    <row r="120" spans="14:14" ht="13.8" x14ac:dyDescent="0.3">
      <c r="N120" s="24"/>
    </row>
    <row r="121" spans="14:14" ht="13.8" x14ac:dyDescent="0.3">
      <c r="N121" s="24"/>
    </row>
    <row r="122" spans="14:14" ht="13.8" x14ac:dyDescent="0.3">
      <c r="N122" s="24"/>
    </row>
    <row r="123" spans="14:14" ht="13.8" x14ac:dyDescent="0.3">
      <c r="N123" s="24"/>
    </row>
    <row r="124" spans="14:14" ht="13.8" x14ac:dyDescent="0.3">
      <c r="N124" s="24"/>
    </row>
    <row r="125" spans="14:14" ht="13.8" x14ac:dyDescent="0.3">
      <c r="N125" s="24"/>
    </row>
    <row r="126" spans="14:14" ht="13.8" x14ac:dyDescent="0.3">
      <c r="N126" s="24"/>
    </row>
    <row r="127" spans="14:14" ht="13.8" x14ac:dyDescent="0.3">
      <c r="N127" s="24"/>
    </row>
    <row r="128" spans="14:14" ht="13.8" x14ac:dyDescent="0.3">
      <c r="N128" s="24"/>
    </row>
    <row r="129" spans="14:14" ht="13.8" x14ac:dyDescent="0.3">
      <c r="N129" s="24"/>
    </row>
    <row r="130" spans="14:14" ht="13.8" x14ac:dyDescent="0.3">
      <c r="N130" s="24"/>
    </row>
    <row r="131" spans="14:14" ht="13.8" x14ac:dyDescent="0.3">
      <c r="N131" s="24"/>
    </row>
    <row r="132" spans="14:14" ht="13.8" x14ac:dyDescent="0.3">
      <c r="N132" s="24"/>
    </row>
    <row r="133" spans="14:14" ht="13.8" x14ac:dyDescent="0.3">
      <c r="N133" s="24"/>
    </row>
    <row r="134" spans="14:14" ht="13.8" x14ac:dyDescent="0.3">
      <c r="N134" s="24"/>
    </row>
    <row r="135" spans="14:14" ht="13.8" x14ac:dyDescent="0.3">
      <c r="N135" s="24"/>
    </row>
    <row r="136" spans="14:14" ht="13.8" x14ac:dyDescent="0.3">
      <c r="N136" s="24"/>
    </row>
    <row r="137" spans="14:14" ht="13.8" x14ac:dyDescent="0.3">
      <c r="N137" s="24"/>
    </row>
    <row r="138" spans="14:14" ht="13.8" x14ac:dyDescent="0.3">
      <c r="N138" s="24"/>
    </row>
    <row r="139" spans="14:14" ht="13.8" x14ac:dyDescent="0.3">
      <c r="N139" s="24"/>
    </row>
    <row r="140" spans="14:14" ht="13.8" x14ac:dyDescent="0.3">
      <c r="N140" s="24"/>
    </row>
    <row r="141" spans="14:14" ht="13.8" x14ac:dyDescent="0.3">
      <c r="N141" s="24"/>
    </row>
    <row r="142" spans="14:14" ht="13.8" x14ac:dyDescent="0.3">
      <c r="N142" s="24"/>
    </row>
    <row r="143" spans="14:14" ht="13.8" x14ac:dyDescent="0.3">
      <c r="N143" s="24"/>
    </row>
    <row r="144" spans="14:14" ht="13.8" x14ac:dyDescent="0.3">
      <c r="N144" s="24"/>
    </row>
    <row r="145" spans="14:14" ht="13.8" x14ac:dyDescent="0.3">
      <c r="N145" s="24"/>
    </row>
    <row r="146" spans="14:14" ht="13.8" x14ac:dyDescent="0.3">
      <c r="N146" s="24"/>
    </row>
    <row r="147" spans="14:14" ht="13.8" x14ac:dyDescent="0.3">
      <c r="N147" s="24"/>
    </row>
    <row r="148" spans="14:14" ht="13.8" x14ac:dyDescent="0.3">
      <c r="N148" s="24"/>
    </row>
    <row r="149" spans="14:14" ht="13.8" x14ac:dyDescent="0.3">
      <c r="N149" s="24"/>
    </row>
    <row r="150" spans="14:14" ht="13.8" x14ac:dyDescent="0.3">
      <c r="N150" s="24"/>
    </row>
    <row r="151" spans="14:14" ht="13.8" x14ac:dyDescent="0.3">
      <c r="N151" s="24"/>
    </row>
    <row r="152" spans="14:14" ht="13.8" x14ac:dyDescent="0.3">
      <c r="N152" s="24"/>
    </row>
    <row r="153" spans="14:14" ht="13.8" x14ac:dyDescent="0.3">
      <c r="N153" s="24"/>
    </row>
    <row r="154" spans="14:14" ht="13.8" x14ac:dyDescent="0.3">
      <c r="N154" s="24"/>
    </row>
    <row r="155" spans="14:14" ht="13.8" x14ac:dyDescent="0.3">
      <c r="N155" s="24"/>
    </row>
    <row r="156" spans="14:14" ht="13.8" x14ac:dyDescent="0.3">
      <c r="N156" s="24"/>
    </row>
    <row r="157" spans="14:14" ht="13.8" x14ac:dyDescent="0.3">
      <c r="N157" s="24"/>
    </row>
    <row r="158" spans="14:14" ht="13.8" x14ac:dyDescent="0.3">
      <c r="N158" s="24"/>
    </row>
    <row r="159" spans="14:14" ht="13.8" x14ac:dyDescent="0.3">
      <c r="N159" s="24"/>
    </row>
    <row r="160" spans="14:14" ht="13.8" x14ac:dyDescent="0.3">
      <c r="N160" s="24"/>
    </row>
    <row r="161" spans="14:14" ht="13.8" x14ac:dyDescent="0.3">
      <c r="N161" s="24"/>
    </row>
    <row r="162" spans="14:14" ht="13.8" x14ac:dyDescent="0.3">
      <c r="N162" s="24"/>
    </row>
    <row r="163" spans="14:14" ht="13.8" x14ac:dyDescent="0.3">
      <c r="N163" s="24"/>
    </row>
    <row r="164" spans="14:14" ht="13.8" x14ac:dyDescent="0.3">
      <c r="N164" s="24"/>
    </row>
    <row r="165" spans="14:14" ht="13.8" x14ac:dyDescent="0.3">
      <c r="N165" s="24"/>
    </row>
    <row r="166" spans="14:14" ht="13.8" x14ac:dyDescent="0.3">
      <c r="N166" s="24"/>
    </row>
    <row r="167" spans="14:14" ht="13.8" x14ac:dyDescent="0.3">
      <c r="N167" s="24"/>
    </row>
    <row r="168" spans="14:14" ht="13.8" x14ac:dyDescent="0.3">
      <c r="N168" s="24"/>
    </row>
    <row r="169" spans="14:14" ht="13.8" x14ac:dyDescent="0.3">
      <c r="N169" s="24"/>
    </row>
    <row r="170" spans="14:14" ht="13.8" x14ac:dyDescent="0.3">
      <c r="N170" s="24"/>
    </row>
    <row r="171" spans="14:14" ht="13.8" x14ac:dyDescent="0.3">
      <c r="N171" s="24"/>
    </row>
    <row r="172" spans="14:14" ht="13.8" x14ac:dyDescent="0.3">
      <c r="N172" s="24"/>
    </row>
    <row r="173" spans="14:14" ht="13.8" x14ac:dyDescent="0.3">
      <c r="N173" s="24"/>
    </row>
    <row r="174" spans="14:14" ht="13.8" x14ac:dyDescent="0.3">
      <c r="N174" s="24"/>
    </row>
    <row r="175" spans="14:14" ht="13.8" x14ac:dyDescent="0.3">
      <c r="N175" s="24"/>
    </row>
    <row r="176" spans="14:14" ht="13.8" x14ac:dyDescent="0.3">
      <c r="N176" s="24"/>
    </row>
    <row r="177" spans="14:14" ht="13.8" x14ac:dyDescent="0.3">
      <c r="N177" s="24"/>
    </row>
    <row r="178" spans="14:14" ht="13.8" x14ac:dyDescent="0.3">
      <c r="N178" s="24"/>
    </row>
    <row r="179" spans="14:14" ht="13.8" x14ac:dyDescent="0.3">
      <c r="N179" s="24"/>
    </row>
    <row r="180" spans="14:14" ht="13.8" x14ac:dyDescent="0.3">
      <c r="N180" s="24"/>
    </row>
    <row r="181" spans="14:14" ht="13.8" x14ac:dyDescent="0.3">
      <c r="N181" s="24"/>
    </row>
    <row r="182" spans="14:14" ht="13.8" x14ac:dyDescent="0.3">
      <c r="N182" s="24"/>
    </row>
    <row r="183" spans="14:14" ht="13.8" x14ac:dyDescent="0.3">
      <c r="N183" s="24"/>
    </row>
    <row r="184" spans="14:14" ht="13.8" x14ac:dyDescent="0.3">
      <c r="N184" s="24"/>
    </row>
    <row r="185" spans="14:14" ht="13.8" x14ac:dyDescent="0.3">
      <c r="N185" s="24"/>
    </row>
    <row r="186" spans="14:14" ht="13.8" x14ac:dyDescent="0.3">
      <c r="N186" s="24"/>
    </row>
    <row r="187" spans="14:14" ht="13.8" x14ac:dyDescent="0.3">
      <c r="N187" s="24"/>
    </row>
    <row r="188" spans="14:14" ht="13.8" x14ac:dyDescent="0.3">
      <c r="N188" s="24"/>
    </row>
    <row r="189" spans="14:14" ht="13.8" x14ac:dyDescent="0.3">
      <c r="N189" s="24"/>
    </row>
    <row r="190" spans="14:14" ht="13.8" x14ac:dyDescent="0.3">
      <c r="N190" s="24"/>
    </row>
    <row r="191" spans="14:14" ht="13.8" x14ac:dyDescent="0.3">
      <c r="N191" s="24"/>
    </row>
    <row r="192" spans="14:14" ht="13.8" x14ac:dyDescent="0.3">
      <c r="N192" s="24"/>
    </row>
    <row r="193" spans="14:14" ht="13.8" x14ac:dyDescent="0.3">
      <c r="N193" s="24"/>
    </row>
    <row r="194" spans="14:14" ht="13.8" x14ac:dyDescent="0.3">
      <c r="N194" s="24"/>
    </row>
    <row r="195" spans="14:14" ht="13.8" x14ac:dyDescent="0.3">
      <c r="N195" s="24"/>
    </row>
    <row r="196" spans="14:14" ht="13.8" x14ac:dyDescent="0.3">
      <c r="N196" s="24"/>
    </row>
    <row r="197" spans="14:14" ht="13.8" x14ac:dyDescent="0.3">
      <c r="N197" s="24"/>
    </row>
    <row r="198" spans="14:14" ht="13.8" x14ac:dyDescent="0.3">
      <c r="N198" s="24"/>
    </row>
    <row r="199" spans="14:14" ht="13.8" x14ac:dyDescent="0.3">
      <c r="N199" s="24"/>
    </row>
    <row r="200" spans="14:14" ht="13.8" x14ac:dyDescent="0.3">
      <c r="N200" s="24"/>
    </row>
    <row r="201" spans="14:14" ht="13.8" x14ac:dyDescent="0.3">
      <c r="N201" s="24"/>
    </row>
    <row r="202" spans="14:14" ht="13.8" x14ac:dyDescent="0.3">
      <c r="N202" s="24"/>
    </row>
    <row r="203" spans="14:14" ht="13.8" x14ac:dyDescent="0.3">
      <c r="N203" s="24"/>
    </row>
    <row r="204" spans="14:14" ht="13.8" x14ac:dyDescent="0.3">
      <c r="N204" s="24"/>
    </row>
    <row r="205" spans="14:14" ht="13.8" x14ac:dyDescent="0.3">
      <c r="N205" s="24"/>
    </row>
    <row r="206" spans="14:14" ht="13.8" x14ac:dyDescent="0.3">
      <c r="N206" s="24"/>
    </row>
    <row r="207" spans="14:14" ht="13.8" x14ac:dyDescent="0.3">
      <c r="N207" s="24"/>
    </row>
    <row r="208" spans="14:14" ht="13.8" x14ac:dyDescent="0.3">
      <c r="N208" s="24"/>
    </row>
    <row r="209" spans="14:14" ht="13.8" x14ac:dyDescent="0.3">
      <c r="N209" s="24"/>
    </row>
    <row r="210" spans="14:14" ht="13.8" x14ac:dyDescent="0.3">
      <c r="N210" s="24"/>
    </row>
    <row r="211" spans="14:14" ht="13.8" x14ac:dyDescent="0.3">
      <c r="N211" s="24"/>
    </row>
    <row r="212" spans="14:14" ht="13.8" x14ac:dyDescent="0.3">
      <c r="N212" s="24"/>
    </row>
    <row r="213" spans="14:14" ht="13.8" x14ac:dyDescent="0.3">
      <c r="N213" s="24"/>
    </row>
    <row r="214" spans="14:14" ht="13.8" x14ac:dyDescent="0.3">
      <c r="N214" s="24"/>
    </row>
    <row r="215" spans="14:14" ht="13.8" x14ac:dyDescent="0.3">
      <c r="N215" s="24"/>
    </row>
    <row r="216" spans="14:14" ht="13.8" x14ac:dyDescent="0.3">
      <c r="N216" s="24"/>
    </row>
    <row r="217" spans="14:14" ht="13.8" x14ac:dyDescent="0.3">
      <c r="N217" s="24"/>
    </row>
    <row r="218" spans="14:14" ht="13.8" x14ac:dyDescent="0.3">
      <c r="N218" s="24"/>
    </row>
    <row r="219" spans="14:14" ht="13.8" x14ac:dyDescent="0.3">
      <c r="N219" s="24"/>
    </row>
    <row r="220" spans="14:14" ht="13.8" x14ac:dyDescent="0.3">
      <c r="N220" s="24"/>
    </row>
    <row r="221" spans="14:14" ht="13.8" x14ac:dyDescent="0.3">
      <c r="N221" s="24"/>
    </row>
    <row r="222" spans="14:14" ht="13.8" x14ac:dyDescent="0.3">
      <c r="N222" s="24"/>
    </row>
    <row r="223" spans="14:14" ht="13.8" x14ac:dyDescent="0.3">
      <c r="N223" s="24"/>
    </row>
    <row r="224" spans="14:14" ht="13.8" x14ac:dyDescent="0.3">
      <c r="N224" s="24"/>
    </row>
    <row r="225" spans="14:14" ht="13.8" x14ac:dyDescent="0.3">
      <c r="N225" s="24"/>
    </row>
    <row r="226" spans="14:14" ht="13.8" x14ac:dyDescent="0.3">
      <c r="N226" s="24"/>
    </row>
    <row r="227" spans="14:14" ht="13.8" x14ac:dyDescent="0.3">
      <c r="N227" s="24"/>
    </row>
    <row r="228" spans="14:14" ht="13.8" x14ac:dyDescent="0.3">
      <c r="N228" s="24"/>
    </row>
    <row r="229" spans="14:14" ht="13.8" x14ac:dyDescent="0.3">
      <c r="N229" s="24"/>
    </row>
    <row r="230" spans="14:14" ht="13.8" x14ac:dyDescent="0.3">
      <c r="N230" s="24"/>
    </row>
    <row r="231" spans="14:14" ht="13.8" x14ac:dyDescent="0.3">
      <c r="N231" s="24"/>
    </row>
    <row r="232" spans="14:14" ht="13.8" x14ac:dyDescent="0.3">
      <c r="N232" s="24"/>
    </row>
    <row r="233" spans="14:14" ht="13.8" x14ac:dyDescent="0.3">
      <c r="N233" s="24"/>
    </row>
    <row r="234" spans="14:14" ht="13.8" x14ac:dyDescent="0.3">
      <c r="N234" s="24"/>
    </row>
    <row r="235" spans="14:14" ht="13.8" x14ac:dyDescent="0.3">
      <c r="N235" s="24"/>
    </row>
    <row r="236" spans="14:14" ht="13.8" x14ac:dyDescent="0.3">
      <c r="N236" s="24"/>
    </row>
    <row r="237" spans="14:14" ht="13.8" x14ac:dyDescent="0.3">
      <c r="N237" s="24"/>
    </row>
    <row r="238" spans="14:14" ht="13.8" x14ac:dyDescent="0.3">
      <c r="N238" s="24"/>
    </row>
    <row r="239" spans="14:14" ht="13.8" x14ac:dyDescent="0.3">
      <c r="N239" s="24"/>
    </row>
    <row r="240" spans="14:14" ht="13.8" x14ac:dyDescent="0.3">
      <c r="N240" s="24"/>
    </row>
    <row r="241" spans="14:14" ht="13.8" x14ac:dyDescent="0.3">
      <c r="N241" s="24"/>
    </row>
    <row r="242" spans="14:14" ht="13.8" x14ac:dyDescent="0.3">
      <c r="N242" s="24"/>
    </row>
    <row r="243" spans="14:14" ht="13.8" x14ac:dyDescent="0.3">
      <c r="N243" s="24"/>
    </row>
    <row r="244" spans="14:14" ht="13.8" x14ac:dyDescent="0.3">
      <c r="N244" s="24"/>
    </row>
    <row r="245" spans="14:14" ht="13.8" x14ac:dyDescent="0.3">
      <c r="N245" s="24"/>
    </row>
    <row r="246" spans="14:14" ht="13.8" x14ac:dyDescent="0.3">
      <c r="N246" s="24"/>
    </row>
    <row r="247" spans="14:14" ht="13.8" x14ac:dyDescent="0.3">
      <c r="N247" s="24"/>
    </row>
    <row r="248" spans="14:14" ht="13.8" x14ac:dyDescent="0.3">
      <c r="N248" s="24"/>
    </row>
    <row r="249" spans="14:14" ht="13.8" x14ac:dyDescent="0.3">
      <c r="N249" s="24"/>
    </row>
    <row r="250" spans="14:14" ht="13.8" x14ac:dyDescent="0.3">
      <c r="N250" s="24"/>
    </row>
    <row r="251" spans="14:14" ht="13.8" x14ac:dyDescent="0.3">
      <c r="N251" s="24"/>
    </row>
    <row r="252" spans="14:14" ht="13.8" x14ac:dyDescent="0.3">
      <c r="N252" s="24"/>
    </row>
    <row r="253" spans="14:14" ht="13.8" x14ac:dyDescent="0.3">
      <c r="N253" s="24"/>
    </row>
    <row r="254" spans="14:14" ht="13.8" x14ac:dyDescent="0.3">
      <c r="N254" s="24"/>
    </row>
    <row r="255" spans="14:14" ht="13.8" x14ac:dyDescent="0.3">
      <c r="N255" s="24"/>
    </row>
    <row r="256" spans="14:14" ht="13.8" x14ac:dyDescent="0.3">
      <c r="N256" s="24"/>
    </row>
    <row r="257" spans="14:14" ht="13.8" x14ac:dyDescent="0.3">
      <c r="N257" s="24"/>
    </row>
    <row r="258" spans="14:14" ht="13.8" x14ac:dyDescent="0.3">
      <c r="N258" s="24"/>
    </row>
    <row r="259" spans="14:14" ht="13.8" x14ac:dyDescent="0.3">
      <c r="N259" s="24"/>
    </row>
    <row r="260" spans="14:14" ht="13.8" x14ac:dyDescent="0.3">
      <c r="N260" s="24"/>
    </row>
    <row r="261" spans="14:14" ht="13.8" x14ac:dyDescent="0.3">
      <c r="N261" s="24"/>
    </row>
    <row r="262" spans="14:14" ht="13.8" x14ac:dyDescent="0.3">
      <c r="N262" s="24"/>
    </row>
    <row r="263" spans="14:14" ht="13.8" x14ac:dyDescent="0.3">
      <c r="N263" s="24"/>
    </row>
    <row r="264" spans="14:14" ht="13.8" x14ac:dyDescent="0.3">
      <c r="N264" s="24"/>
    </row>
    <row r="265" spans="14:14" ht="13.8" x14ac:dyDescent="0.3">
      <c r="N265" s="24"/>
    </row>
    <row r="266" spans="14:14" ht="13.8" x14ac:dyDescent="0.3">
      <c r="N266" s="24"/>
    </row>
    <row r="267" spans="14:14" ht="13.8" x14ac:dyDescent="0.3">
      <c r="N267" s="24"/>
    </row>
    <row r="268" spans="14:14" ht="13.8" x14ac:dyDescent="0.3">
      <c r="N268" s="24"/>
    </row>
    <row r="269" spans="14:14" ht="13.8" x14ac:dyDescent="0.3">
      <c r="N269" s="24"/>
    </row>
    <row r="270" spans="14:14" ht="13.8" x14ac:dyDescent="0.3">
      <c r="N270" s="24"/>
    </row>
    <row r="271" spans="14:14" ht="13.8" x14ac:dyDescent="0.3">
      <c r="N271" s="24"/>
    </row>
    <row r="272" spans="14:14" ht="13.8" x14ac:dyDescent="0.3">
      <c r="N272" s="24"/>
    </row>
    <row r="273" spans="14:14" ht="13.8" x14ac:dyDescent="0.3">
      <c r="N273" s="24"/>
    </row>
    <row r="274" spans="14:14" ht="13.8" x14ac:dyDescent="0.3">
      <c r="N274" s="24"/>
    </row>
    <row r="275" spans="14:14" ht="13.8" x14ac:dyDescent="0.3">
      <c r="N275" s="24"/>
    </row>
    <row r="276" spans="14:14" ht="13.8" x14ac:dyDescent="0.3">
      <c r="N276" s="24"/>
    </row>
    <row r="277" spans="14:14" ht="13.8" x14ac:dyDescent="0.3">
      <c r="N277" s="24"/>
    </row>
    <row r="278" spans="14:14" ht="13.8" x14ac:dyDescent="0.3">
      <c r="N278" s="24"/>
    </row>
    <row r="279" spans="14:14" ht="13.8" x14ac:dyDescent="0.3">
      <c r="N279" s="24"/>
    </row>
    <row r="280" spans="14:14" ht="13.8" x14ac:dyDescent="0.3">
      <c r="N280" s="24"/>
    </row>
    <row r="281" spans="14:14" ht="13.8" x14ac:dyDescent="0.3">
      <c r="N281" s="24"/>
    </row>
    <row r="282" spans="14:14" ht="13.8" x14ac:dyDescent="0.3">
      <c r="N282" s="24"/>
    </row>
    <row r="283" spans="14:14" ht="13.8" x14ac:dyDescent="0.3">
      <c r="N283" s="24"/>
    </row>
    <row r="284" spans="14:14" ht="13.8" x14ac:dyDescent="0.3">
      <c r="N284" s="24"/>
    </row>
    <row r="285" spans="14:14" ht="13.8" x14ac:dyDescent="0.3">
      <c r="N285" s="24"/>
    </row>
    <row r="286" spans="14:14" ht="13.8" x14ac:dyDescent="0.3">
      <c r="N286" s="24"/>
    </row>
    <row r="287" spans="14:14" ht="13.8" x14ac:dyDescent="0.3">
      <c r="N287" s="24"/>
    </row>
    <row r="288" spans="14:14" ht="13.8" x14ac:dyDescent="0.3">
      <c r="N288" s="24"/>
    </row>
    <row r="289" spans="14:14" ht="13.8" x14ac:dyDescent="0.3">
      <c r="N289" s="24"/>
    </row>
    <row r="290" spans="14:14" ht="13.8" x14ac:dyDescent="0.3">
      <c r="N290" s="24"/>
    </row>
    <row r="291" spans="14:14" ht="13.8" x14ac:dyDescent="0.3">
      <c r="N291" s="24"/>
    </row>
    <row r="292" spans="14:14" ht="13.8" x14ac:dyDescent="0.3">
      <c r="N292" s="24"/>
    </row>
    <row r="293" spans="14:14" ht="13.8" x14ac:dyDescent="0.3">
      <c r="N293" s="24"/>
    </row>
    <row r="294" spans="14:14" ht="13.8" x14ac:dyDescent="0.3">
      <c r="N294" s="24"/>
    </row>
    <row r="295" spans="14:14" ht="13.8" x14ac:dyDescent="0.3">
      <c r="N295" s="24"/>
    </row>
    <row r="296" spans="14:14" ht="13.8" x14ac:dyDescent="0.3">
      <c r="N296" s="24"/>
    </row>
    <row r="297" spans="14:14" ht="13.8" x14ac:dyDescent="0.3">
      <c r="N297" s="24"/>
    </row>
    <row r="298" spans="14:14" ht="13.8" x14ac:dyDescent="0.3">
      <c r="N298" s="24"/>
    </row>
    <row r="299" spans="14:14" ht="13.8" x14ac:dyDescent="0.3">
      <c r="N299" s="24"/>
    </row>
    <row r="300" spans="14:14" ht="13.8" x14ac:dyDescent="0.3">
      <c r="N300" s="24"/>
    </row>
    <row r="301" spans="14:14" ht="13.8" x14ac:dyDescent="0.3">
      <c r="N301" s="24"/>
    </row>
    <row r="302" spans="14:14" ht="13.8" x14ac:dyDescent="0.3">
      <c r="N302" s="24"/>
    </row>
    <row r="303" spans="14:14" ht="13.8" x14ac:dyDescent="0.3">
      <c r="N303" s="24"/>
    </row>
    <row r="304" spans="14:14" ht="13.8" x14ac:dyDescent="0.3">
      <c r="N304" s="24"/>
    </row>
    <row r="305" spans="14:14" ht="13.8" x14ac:dyDescent="0.3">
      <c r="N305" s="24"/>
    </row>
    <row r="306" spans="14:14" ht="13.8" x14ac:dyDescent="0.3">
      <c r="N306" s="24"/>
    </row>
    <row r="307" spans="14:14" ht="13.8" x14ac:dyDescent="0.3">
      <c r="N307" s="24"/>
    </row>
    <row r="308" spans="14:14" ht="13.8" x14ac:dyDescent="0.3">
      <c r="N308" s="24"/>
    </row>
    <row r="309" spans="14:14" ht="13.8" x14ac:dyDescent="0.3">
      <c r="N309" s="24"/>
    </row>
    <row r="310" spans="14:14" ht="13.8" x14ac:dyDescent="0.3">
      <c r="N310" s="24"/>
    </row>
    <row r="311" spans="14:14" ht="13.8" x14ac:dyDescent="0.3">
      <c r="N311" s="24"/>
    </row>
    <row r="312" spans="14:14" ht="13.8" x14ac:dyDescent="0.3">
      <c r="N312" s="24"/>
    </row>
    <row r="313" spans="14:14" ht="13.8" x14ac:dyDescent="0.3">
      <c r="N313" s="24"/>
    </row>
    <row r="314" spans="14:14" ht="13.8" x14ac:dyDescent="0.3">
      <c r="N314" s="24"/>
    </row>
    <row r="315" spans="14:14" ht="13.8" x14ac:dyDescent="0.3">
      <c r="N315" s="24"/>
    </row>
    <row r="316" spans="14:14" ht="13.8" x14ac:dyDescent="0.3">
      <c r="N316" s="24"/>
    </row>
    <row r="317" spans="14:14" ht="13.8" x14ac:dyDescent="0.3">
      <c r="N317" s="24"/>
    </row>
    <row r="318" spans="14:14" ht="13.8" x14ac:dyDescent="0.3">
      <c r="N318" s="24"/>
    </row>
    <row r="319" spans="14:14" ht="13.8" x14ac:dyDescent="0.3">
      <c r="N319" s="24"/>
    </row>
    <row r="320" spans="14:14" ht="13.8" x14ac:dyDescent="0.3">
      <c r="N320" s="24"/>
    </row>
    <row r="321" spans="14:14" ht="13.8" x14ac:dyDescent="0.3">
      <c r="N321" s="24"/>
    </row>
    <row r="322" spans="14:14" ht="13.8" x14ac:dyDescent="0.3">
      <c r="N322" s="24"/>
    </row>
    <row r="323" spans="14:14" ht="13.8" x14ac:dyDescent="0.3">
      <c r="N323" s="24"/>
    </row>
    <row r="324" spans="14:14" ht="13.8" x14ac:dyDescent="0.3">
      <c r="N324" s="24"/>
    </row>
    <row r="325" spans="14:14" ht="13.8" x14ac:dyDescent="0.3">
      <c r="N325" s="24"/>
    </row>
    <row r="326" spans="14:14" ht="13.8" x14ac:dyDescent="0.3">
      <c r="N326" s="24"/>
    </row>
    <row r="327" spans="14:14" ht="13.8" x14ac:dyDescent="0.3">
      <c r="N327" s="24"/>
    </row>
    <row r="328" spans="14:14" ht="13.8" x14ac:dyDescent="0.3">
      <c r="N328" s="24"/>
    </row>
    <row r="329" spans="14:14" ht="13.8" x14ac:dyDescent="0.3">
      <c r="N329" s="24"/>
    </row>
    <row r="330" spans="14:14" ht="13.8" x14ac:dyDescent="0.3">
      <c r="N330" s="24"/>
    </row>
    <row r="331" spans="14:14" ht="13.8" x14ac:dyDescent="0.3">
      <c r="N331" s="24"/>
    </row>
    <row r="332" spans="14:14" ht="13.8" x14ac:dyDescent="0.3">
      <c r="N332" s="24"/>
    </row>
    <row r="333" spans="14:14" ht="13.8" x14ac:dyDescent="0.3">
      <c r="N333" s="24"/>
    </row>
    <row r="334" spans="14:14" ht="13.8" x14ac:dyDescent="0.3">
      <c r="N334" s="24"/>
    </row>
    <row r="335" spans="14:14" ht="13.8" x14ac:dyDescent="0.3">
      <c r="N335" s="24"/>
    </row>
    <row r="336" spans="14:14" ht="13.8" x14ac:dyDescent="0.3">
      <c r="N336" s="24"/>
    </row>
    <row r="337" spans="14:14" ht="13.8" x14ac:dyDescent="0.3">
      <c r="N337" s="24"/>
    </row>
    <row r="338" spans="14:14" ht="13.8" x14ac:dyDescent="0.3">
      <c r="N338" s="24"/>
    </row>
    <row r="339" spans="14:14" ht="13.8" x14ac:dyDescent="0.3">
      <c r="N339" s="24"/>
    </row>
    <row r="340" spans="14:14" ht="13.8" x14ac:dyDescent="0.3">
      <c r="N340" s="24"/>
    </row>
    <row r="341" spans="14:14" ht="13.8" x14ac:dyDescent="0.3">
      <c r="N341" s="24"/>
    </row>
    <row r="342" spans="14:14" ht="13.8" x14ac:dyDescent="0.3">
      <c r="N342" s="24"/>
    </row>
    <row r="343" spans="14:14" ht="13.8" x14ac:dyDescent="0.3">
      <c r="N343" s="24"/>
    </row>
    <row r="344" spans="14:14" ht="13.8" x14ac:dyDescent="0.3">
      <c r="N344" s="24"/>
    </row>
    <row r="345" spans="14:14" ht="13.8" x14ac:dyDescent="0.3">
      <c r="N345" s="24"/>
    </row>
    <row r="346" spans="14:14" ht="13.8" x14ac:dyDescent="0.3">
      <c r="N346" s="24"/>
    </row>
    <row r="347" spans="14:14" ht="13.8" x14ac:dyDescent="0.3">
      <c r="N347" s="24"/>
    </row>
    <row r="348" spans="14:14" ht="13.8" x14ac:dyDescent="0.3">
      <c r="N348" s="24"/>
    </row>
    <row r="349" spans="14:14" ht="13.8" x14ac:dyDescent="0.3">
      <c r="N349" s="24"/>
    </row>
    <row r="350" spans="14:14" ht="13.8" x14ac:dyDescent="0.3">
      <c r="N350" s="24"/>
    </row>
    <row r="351" spans="14:14" ht="13.8" x14ac:dyDescent="0.3">
      <c r="N351" s="24"/>
    </row>
    <row r="352" spans="14:14" ht="13.8" x14ac:dyDescent="0.3">
      <c r="N352" s="24"/>
    </row>
    <row r="353" spans="14:14" ht="13.8" x14ac:dyDescent="0.3">
      <c r="N353" s="24"/>
    </row>
    <row r="354" spans="14:14" ht="13.8" x14ac:dyDescent="0.3">
      <c r="N354" s="24"/>
    </row>
    <row r="355" spans="14:14" ht="13.8" x14ac:dyDescent="0.3">
      <c r="N355" s="24"/>
    </row>
    <row r="356" spans="14:14" ht="13.8" x14ac:dyDescent="0.3">
      <c r="N356" s="24"/>
    </row>
    <row r="357" spans="14:14" ht="13.8" x14ac:dyDescent="0.3">
      <c r="N357" s="24"/>
    </row>
    <row r="358" spans="14:14" ht="13.8" x14ac:dyDescent="0.3">
      <c r="N358" s="24"/>
    </row>
    <row r="359" spans="14:14" ht="13.8" x14ac:dyDescent="0.3">
      <c r="N359" s="24"/>
    </row>
    <row r="360" spans="14:14" ht="13.8" x14ac:dyDescent="0.3">
      <c r="N360" s="24"/>
    </row>
    <row r="361" spans="14:14" ht="13.8" x14ac:dyDescent="0.3">
      <c r="N361" s="24"/>
    </row>
    <row r="362" spans="14:14" ht="13.8" x14ac:dyDescent="0.3">
      <c r="N362" s="24"/>
    </row>
    <row r="363" spans="14:14" ht="13.8" x14ac:dyDescent="0.3">
      <c r="N363" s="24"/>
    </row>
    <row r="364" spans="14:14" ht="13.8" x14ac:dyDescent="0.3">
      <c r="N364" s="24"/>
    </row>
    <row r="365" spans="14:14" ht="13.8" x14ac:dyDescent="0.3">
      <c r="N365" s="24"/>
    </row>
    <row r="366" spans="14:14" ht="13.8" x14ac:dyDescent="0.3">
      <c r="N366" s="24"/>
    </row>
    <row r="367" spans="14:14" ht="13.8" x14ac:dyDescent="0.3">
      <c r="N367" s="24"/>
    </row>
    <row r="368" spans="14:14" ht="13.8" x14ac:dyDescent="0.3">
      <c r="N368" s="24"/>
    </row>
    <row r="369" spans="14:14" ht="13.8" x14ac:dyDescent="0.3">
      <c r="N369" s="24"/>
    </row>
    <row r="370" spans="14:14" ht="13.8" x14ac:dyDescent="0.3">
      <c r="N370" s="24"/>
    </row>
    <row r="371" spans="14:14" ht="13.8" x14ac:dyDescent="0.3">
      <c r="N371" s="24"/>
    </row>
    <row r="372" spans="14:14" ht="13.8" x14ac:dyDescent="0.3">
      <c r="N372" s="24"/>
    </row>
    <row r="373" spans="14:14" ht="13.8" x14ac:dyDescent="0.3">
      <c r="N373" s="24"/>
    </row>
    <row r="374" spans="14:14" ht="13.8" x14ac:dyDescent="0.3">
      <c r="N374" s="24"/>
    </row>
    <row r="375" spans="14:14" ht="13.8" x14ac:dyDescent="0.3">
      <c r="N375" s="24"/>
    </row>
    <row r="376" spans="14:14" ht="13.8" x14ac:dyDescent="0.3">
      <c r="N376" s="24"/>
    </row>
    <row r="377" spans="14:14" ht="13.8" x14ac:dyDescent="0.3">
      <c r="N377" s="24"/>
    </row>
    <row r="378" spans="14:14" ht="13.8" x14ac:dyDescent="0.3">
      <c r="N378" s="24"/>
    </row>
    <row r="379" spans="14:14" ht="13.8" x14ac:dyDescent="0.3">
      <c r="N379" s="24"/>
    </row>
    <row r="380" spans="14:14" ht="13.8" x14ac:dyDescent="0.3">
      <c r="N380" s="24"/>
    </row>
    <row r="381" spans="14:14" ht="13.8" x14ac:dyDescent="0.3">
      <c r="N381" s="24"/>
    </row>
    <row r="382" spans="14:14" ht="13.8" x14ac:dyDescent="0.3">
      <c r="N382" s="24"/>
    </row>
    <row r="383" spans="14:14" ht="13.8" x14ac:dyDescent="0.3">
      <c r="N383" s="24"/>
    </row>
    <row r="384" spans="14:14" ht="13.8" x14ac:dyDescent="0.3">
      <c r="N384" s="24"/>
    </row>
    <row r="385" spans="14:14" ht="13.8" x14ac:dyDescent="0.3">
      <c r="N385" s="24"/>
    </row>
    <row r="386" spans="14:14" ht="13.8" x14ac:dyDescent="0.3">
      <c r="N386" s="24"/>
    </row>
    <row r="387" spans="14:14" ht="13.8" x14ac:dyDescent="0.3">
      <c r="N387" s="24"/>
    </row>
    <row r="388" spans="14:14" ht="13.8" x14ac:dyDescent="0.3">
      <c r="N388" s="24"/>
    </row>
    <row r="389" spans="14:14" ht="13.8" x14ac:dyDescent="0.3">
      <c r="N389" s="24"/>
    </row>
    <row r="390" spans="14:14" ht="13.8" x14ac:dyDescent="0.3">
      <c r="N390" s="24"/>
    </row>
    <row r="391" spans="14:14" ht="13.8" x14ac:dyDescent="0.3">
      <c r="N391" s="24"/>
    </row>
    <row r="392" spans="14:14" ht="13.8" x14ac:dyDescent="0.3">
      <c r="N392" s="24"/>
    </row>
    <row r="393" spans="14:14" ht="13.8" x14ac:dyDescent="0.3">
      <c r="N393" s="24"/>
    </row>
    <row r="394" spans="14:14" ht="13.8" x14ac:dyDescent="0.3">
      <c r="N394" s="24"/>
    </row>
    <row r="395" spans="14:14" ht="13.8" x14ac:dyDescent="0.3">
      <c r="N395" s="24"/>
    </row>
    <row r="396" spans="14:14" ht="13.8" x14ac:dyDescent="0.3">
      <c r="N396" s="24"/>
    </row>
    <row r="397" spans="14:14" ht="13.8" x14ac:dyDescent="0.3">
      <c r="N397" s="24"/>
    </row>
    <row r="398" spans="14:14" ht="13.8" x14ac:dyDescent="0.3">
      <c r="N398" s="24"/>
    </row>
    <row r="399" spans="14:14" ht="13.8" x14ac:dyDescent="0.3">
      <c r="N399" s="24"/>
    </row>
    <row r="400" spans="14:14" ht="13.8" x14ac:dyDescent="0.3">
      <c r="N400" s="24"/>
    </row>
    <row r="401" spans="14:14" ht="13.8" x14ac:dyDescent="0.3">
      <c r="N401" s="24"/>
    </row>
    <row r="402" spans="14:14" ht="13.8" x14ac:dyDescent="0.3">
      <c r="N402" s="24"/>
    </row>
    <row r="403" spans="14:14" ht="13.8" x14ac:dyDescent="0.3">
      <c r="N403" s="24"/>
    </row>
    <row r="404" spans="14:14" ht="13.8" x14ac:dyDescent="0.3">
      <c r="N404" s="24"/>
    </row>
    <row r="405" spans="14:14" ht="13.8" x14ac:dyDescent="0.3">
      <c r="N405" s="24"/>
    </row>
    <row r="406" spans="14:14" ht="13.8" x14ac:dyDescent="0.3">
      <c r="N406" s="24"/>
    </row>
    <row r="407" spans="14:14" ht="13.8" x14ac:dyDescent="0.3">
      <c r="N407" s="24"/>
    </row>
    <row r="408" spans="14:14" ht="13.8" x14ac:dyDescent="0.3">
      <c r="N408" s="24"/>
    </row>
    <row r="409" spans="14:14" ht="13.8" x14ac:dyDescent="0.3">
      <c r="N409" s="24"/>
    </row>
    <row r="410" spans="14:14" ht="13.8" x14ac:dyDescent="0.3">
      <c r="N410" s="24"/>
    </row>
    <row r="411" spans="14:14" ht="13.8" x14ac:dyDescent="0.3">
      <c r="N411" s="24"/>
    </row>
    <row r="412" spans="14:14" ht="13.8" x14ac:dyDescent="0.3">
      <c r="N412" s="24"/>
    </row>
    <row r="413" spans="14:14" ht="13.8" x14ac:dyDescent="0.3">
      <c r="N413" s="24"/>
    </row>
    <row r="414" spans="14:14" ht="13.8" x14ac:dyDescent="0.3">
      <c r="N414" s="24"/>
    </row>
    <row r="415" spans="14:14" ht="13.8" x14ac:dyDescent="0.3">
      <c r="N415" s="24"/>
    </row>
    <row r="416" spans="14:14" ht="13.8" x14ac:dyDescent="0.3">
      <c r="N416" s="24"/>
    </row>
    <row r="417" spans="14:14" ht="13.8" x14ac:dyDescent="0.3">
      <c r="N417" s="24"/>
    </row>
    <row r="418" spans="14:14" ht="13.8" x14ac:dyDescent="0.3">
      <c r="N418" s="24"/>
    </row>
    <row r="419" spans="14:14" ht="13.8" x14ac:dyDescent="0.3">
      <c r="N419" s="24"/>
    </row>
    <row r="420" spans="14:14" ht="13.8" x14ac:dyDescent="0.3">
      <c r="N420" s="24"/>
    </row>
    <row r="421" spans="14:14" ht="13.8" x14ac:dyDescent="0.3">
      <c r="N421" s="24"/>
    </row>
    <row r="422" spans="14:14" ht="13.8" x14ac:dyDescent="0.3">
      <c r="N422" s="24"/>
    </row>
    <row r="423" spans="14:14" ht="13.8" x14ac:dyDescent="0.3">
      <c r="N423" s="24"/>
    </row>
    <row r="424" spans="14:14" ht="13.8" x14ac:dyDescent="0.3">
      <c r="N424" s="24"/>
    </row>
    <row r="425" spans="14:14" ht="13.8" x14ac:dyDescent="0.3">
      <c r="N425" s="24"/>
    </row>
    <row r="426" spans="14:14" ht="13.8" x14ac:dyDescent="0.3">
      <c r="N426" s="24"/>
    </row>
    <row r="427" spans="14:14" ht="13.8" x14ac:dyDescent="0.3">
      <c r="N427" s="24"/>
    </row>
    <row r="428" spans="14:14" ht="13.8" x14ac:dyDescent="0.3">
      <c r="N428" s="24"/>
    </row>
    <row r="429" spans="14:14" ht="13.8" x14ac:dyDescent="0.3">
      <c r="N429" s="24"/>
    </row>
    <row r="430" spans="14:14" ht="13.8" x14ac:dyDescent="0.3">
      <c r="N430" s="24"/>
    </row>
    <row r="431" spans="14:14" ht="13.8" x14ac:dyDescent="0.3">
      <c r="N431" s="24"/>
    </row>
    <row r="432" spans="14:14" ht="13.8" x14ac:dyDescent="0.3">
      <c r="N432" s="24"/>
    </row>
    <row r="433" spans="14:14" ht="13.8" x14ac:dyDescent="0.3">
      <c r="N433" s="24"/>
    </row>
    <row r="434" spans="14:14" ht="13.8" x14ac:dyDescent="0.3">
      <c r="N434" s="24"/>
    </row>
    <row r="435" spans="14:14" ht="13.8" x14ac:dyDescent="0.3">
      <c r="N435" s="24"/>
    </row>
    <row r="436" spans="14:14" ht="13.8" x14ac:dyDescent="0.3">
      <c r="N436" s="24"/>
    </row>
    <row r="437" spans="14:14" ht="13.8" x14ac:dyDescent="0.3">
      <c r="N437" s="24"/>
    </row>
    <row r="438" spans="14:14" ht="13.8" x14ac:dyDescent="0.3">
      <c r="N438" s="24"/>
    </row>
    <row r="439" spans="14:14" ht="13.8" x14ac:dyDescent="0.3">
      <c r="N439" s="24"/>
    </row>
    <row r="440" spans="14:14" ht="13.8" x14ac:dyDescent="0.3">
      <c r="N440" s="24"/>
    </row>
    <row r="441" spans="14:14" ht="13.8" x14ac:dyDescent="0.3">
      <c r="N441" s="24"/>
    </row>
    <row r="442" spans="14:14" ht="13.8" x14ac:dyDescent="0.3">
      <c r="N442" s="24"/>
    </row>
    <row r="443" spans="14:14" ht="13.8" x14ac:dyDescent="0.3">
      <c r="N443" s="24"/>
    </row>
    <row r="444" spans="14:14" ht="13.8" x14ac:dyDescent="0.3">
      <c r="N444" s="24"/>
    </row>
    <row r="445" spans="14:14" ht="13.8" x14ac:dyDescent="0.3">
      <c r="N445" s="24"/>
    </row>
    <row r="446" spans="14:14" ht="13.8" x14ac:dyDescent="0.3">
      <c r="N446" s="24"/>
    </row>
    <row r="447" spans="14:14" ht="13.8" x14ac:dyDescent="0.3">
      <c r="N447" s="24"/>
    </row>
    <row r="448" spans="14:14" ht="13.8" x14ac:dyDescent="0.3">
      <c r="N448" s="24"/>
    </row>
    <row r="449" spans="14:14" ht="13.8" x14ac:dyDescent="0.3">
      <c r="N449" s="24"/>
    </row>
    <row r="450" spans="14:14" ht="13.8" x14ac:dyDescent="0.3">
      <c r="N450" s="24"/>
    </row>
    <row r="451" spans="14:14" ht="13.8" x14ac:dyDescent="0.3">
      <c r="N451" s="24"/>
    </row>
    <row r="452" spans="14:14" ht="13.8" x14ac:dyDescent="0.3">
      <c r="N452" s="24"/>
    </row>
    <row r="453" spans="14:14" ht="13.8" x14ac:dyDescent="0.3">
      <c r="N453" s="24"/>
    </row>
    <row r="454" spans="14:14" ht="13.8" x14ac:dyDescent="0.3">
      <c r="N454" s="24"/>
    </row>
    <row r="455" spans="14:14" ht="13.8" x14ac:dyDescent="0.3">
      <c r="N455" s="24"/>
    </row>
    <row r="456" spans="14:14" ht="13.8" x14ac:dyDescent="0.3">
      <c r="N456" s="24"/>
    </row>
    <row r="457" spans="14:14" ht="13.8" x14ac:dyDescent="0.3">
      <c r="N457" s="24"/>
    </row>
    <row r="458" spans="14:14" ht="13.8" x14ac:dyDescent="0.3">
      <c r="N458" s="24"/>
    </row>
    <row r="459" spans="14:14" ht="13.8" x14ac:dyDescent="0.3">
      <c r="N459" s="24"/>
    </row>
    <row r="460" spans="14:14" ht="13.8" x14ac:dyDescent="0.3">
      <c r="N460" s="24"/>
    </row>
    <row r="461" spans="14:14" ht="13.8" x14ac:dyDescent="0.3">
      <c r="N461" s="24"/>
    </row>
    <row r="462" spans="14:14" ht="13.8" x14ac:dyDescent="0.3">
      <c r="N462" s="24"/>
    </row>
    <row r="463" spans="14:14" ht="13.8" x14ac:dyDescent="0.3">
      <c r="N463" s="24"/>
    </row>
    <row r="464" spans="14:14" ht="13.8" x14ac:dyDescent="0.3">
      <c r="N464" s="24"/>
    </row>
    <row r="465" spans="14:14" ht="13.8" x14ac:dyDescent="0.3">
      <c r="N465" s="24"/>
    </row>
    <row r="466" spans="14:14" ht="13.8" x14ac:dyDescent="0.3">
      <c r="N466" s="24"/>
    </row>
    <row r="467" spans="14:14" ht="13.8" x14ac:dyDescent="0.3">
      <c r="N467" s="24"/>
    </row>
    <row r="468" spans="14:14" ht="13.8" x14ac:dyDescent="0.3">
      <c r="N468" s="24"/>
    </row>
    <row r="469" spans="14:14" ht="13.8" x14ac:dyDescent="0.3">
      <c r="N469" s="24"/>
    </row>
    <row r="470" spans="14:14" ht="13.8" x14ac:dyDescent="0.3">
      <c r="N470" s="24"/>
    </row>
    <row r="471" spans="14:14" ht="13.8" x14ac:dyDescent="0.3">
      <c r="N471" s="24"/>
    </row>
    <row r="472" spans="14:14" ht="13.8" x14ac:dyDescent="0.3">
      <c r="N472" s="24"/>
    </row>
    <row r="473" spans="14:14" ht="13.8" x14ac:dyDescent="0.3">
      <c r="N473" s="24"/>
    </row>
    <row r="474" spans="14:14" ht="13.8" x14ac:dyDescent="0.3">
      <c r="N474" s="24"/>
    </row>
    <row r="475" spans="14:14" ht="13.8" x14ac:dyDescent="0.3">
      <c r="N475" s="24"/>
    </row>
    <row r="476" spans="14:14" ht="13.8" x14ac:dyDescent="0.3">
      <c r="N476" s="24"/>
    </row>
    <row r="477" spans="14:14" ht="13.8" x14ac:dyDescent="0.3">
      <c r="N477" s="24"/>
    </row>
    <row r="478" spans="14:14" ht="13.8" x14ac:dyDescent="0.3">
      <c r="N478" s="24"/>
    </row>
    <row r="479" spans="14:14" ht="13.8" x14ac:dyDescent="0.3">
      <c r="N479" s="24"/>
    </row>
    <row r="480" spans="14:14" ht="13.8" x14ac:dyDescent="0.3">
      <c r="N480" s="24"/>
    </row>
    <row r="481" spans="14:14" ht="13.8" x14ac:dyDescent="0.3">
      <c r="N481" s="24"/>
    </row>
    <row r="482" spans="14:14" ht="13.8" x14ac:dyDescent="0.3">
      <c r="N482" s="24"/>
    </row>
    <row r="483" spans="14:14" ht="13.8" x14ac:dyDescent="0.3">
      <c r="N483" s="24"/>
    </row>
    <row r="484" spans="14:14" ht="13.8" x14ac:dyDescent="0.3">
      <c r="N484" s="24"/>
    </row>
    <row r="485" spans="14:14" ht="13.8" x14ac:dyDescent="0.3">
      <c r="N485" s="24"/>
    </row>
    <row r="486" spans="14:14" ht="13.8" x14ac:dyDescent="0.3">
      <c r="N486" s="24"/>
    </row>
    <row r="487" spans="14:14" ht="13.8" x14ac:dyDescent="0.3">
      <c r="N487" s="24"/>
    </row>
    <row r="488" spans="14:14" ht="13.8" x14ac:dyDescent="0.3">
      <c r="N488" s="24"/>
    </row>
    <row r="489" spans="14:14" ht="13.8" x14ac:dyDescent="0.3">
      <c r="N489" s="24"/>
    </row>
    <row r="490" spans="14:14" ht="13.8" x14ac:dyDescent="0.3">
      <c r="N490" s="24"/>
    </row>
    <row r="491" spans="14:14" ht="13.8" x14ac:dyDescent="0.3">
      <c r="N491" s="24"/>
    </row>
    <row r="492" spans="14:14" ht="13.8" x14ac:dyDescent="0.3">
      <c r="N492" s="24"/>
    </row>
    <row r="493" spans="14:14" ht="13.8" x14ac:dyDescent="0.3">
      <c r="N493" s="24"/>
    </row>
    <row r="494" spans="14:14" ht="13.8" x14ac:dyDescent="0.3">
      <c r="N494" s="24"/>
    </row>
    <row r="495" spans="14:14" ht="13.8" x14ac:dyDescent="0.3">
      <c r="N495" s="24"/>
    </row>
    <row r="496" spans="14:14" ht="13.8" x14ac:dyDescent="0.3">
      <c r="N496" s="24"/>
    </row>
    <row r="497" spans="14:14" ht="13.8" x14ac:dyDescent="0.3">
      <c r="N497" s="24"/>
    </row>
    <row r="498" spans="14:14" ht="13.8" x14ac:dyDescent="0.3">
      <c r="N498" s="24"/>
    </row>
    <row r="499" spans="14:14" ht="13.8" x14ac:dyDescent="0.3">
      <c r="N499" s="24"/>
    </row>
    <row r="500" spans="14:14" ht="13.8" x14ac:dyDescent="0.3">
      <c r="N500" s="24"/>
    </row>
    <row r="501" spans="14:14" ht="13.8" x14ac:dyDescent="0.3">
      <c r="N501" s="24"/>
    </row>
    <row r="502" spans="14:14" ht="13.8" x14ac:dyDescent="0.3">
      <c r="N502" s="24"/>
    </row>
    <row r="503" spans="14:14" ht="13.8" x14ac:dyDescent="0.3">
      <c r="N503" s="24"/>
    </row>
    <row r="504" spans="14:14" ht="13.8" x14ac:dyDescent="0.3">
      <c r="N504" s="24"/>
    </row>
    <row r="505" spans="14:14" ht="13.8" x14ac:dyDescent="0.3">
      <c r="N505" s="24"/>
    </row>
    <row r="506" spans="14:14" ht="13.8" x14ac:dyDescent="0.3">
      <c r="N506" s="24"/>
    </row>
    <row r="507" spans="14:14" ht="13.8" x14ac:dyDescent="0.3">
      <c r="N507" s="24"/>
    </row>
    <row r="508" spans="14:14" ht="13.8" x14ac:dyDescent="0.3">
      <c r="N508" s="24"/>
    </row>
    <row r="509" spans="14:14" ht="13.8" x14ac:dyDescent="0.3">
      <c r="N509" s="24"/>
    </row>
    <row r="510" spans="14:14" ht="13.8" x14ac:dyDescent="0.3">
      <c r="N510" s="24"/>
    </row>
    <row r="511" spans="14:14" ht="13.8" x14ac:dyDescent="0.3">
      <c r="N511" s="24"/>
    </row>
    <row r="512" spans="14:14" ht="13.8" x14ac:dyDescent="0.3">
      <c r="N512" s="24"/>
    </row>
    <row r="513" spans="14:14" ht="13.8" x14ac:dyDescent="0.3">
      <c r="N513" s="24"/>
    </row>
    <row r="514" spans="14:14" ht="13.8" x14ac:dyDescent="0.3">
      <c r="N514" s="24"/>
    </row>
    <row r="515" spans="14:14" ht="13.8" x14ac:dyDescent="0.3">
      <c r="N515" s="24"/>
    </row>
    <row r="516" spans="14:14" ht="13.8" x14ac:dyDescent="0.3">
      <c r="N516" s="24"/>
    </row>
    <row r="517" spans="14:14" ht="13.8" x14ac:dyDescent="0.3">
      <c r="N517" s="24"/>
    </row>
    <row r="518" spans="14:14" ht="13.8" x14ac:dyDescent="0.3">
      <c r="N518" s="24"/>
    </row>
    <row r="519" spans="14:14" ht="13.8" x14ac:dyDescent="0.3">
      <c r="N519" s="24"/>
    </row>
    <row r="520" spans="14:14" ht="13.8" x14ac:dyDescent="0.3">
      <c r="N520" s="24"/>
    </row>
    <row r="521" spans="14:14" ht="13.8" x14ac:dyDescent="0.3">
      <c r="N521" s="24"/>
    </row>
    <row r="522" spans="14:14" ht="13.8" x14ac:dyDescent="0.3">
      <c r="N522" s="24"/>
    </row>
    <row r="523" spans="14:14" ht="13.8" x14ac:dyDescent="0.3">
      <c r="N523" s="24"/>
    </row>
    <row r="524" spans="14:14" ht="13.8" x14ac:dyDescent="0.3">
      <c r="N524" s="24"/>
    </row>
    <row r="525" spans="14:14" ht="13.8" x14ac:dyDescent="0.3">
      <c r="N525" s="24"/>
    </row>
    <row r="526" spans="14:14" ht="13.8" x14ac:dyDescent="0.3">
      <c r="N526" s="24"/>
    </row>
    <row r="527" spans="14:14" ht="13.8" x14ac:dyDescent="0.3">
      <c r="N527" s="24"/>
    </row>
    <row r="528" spans="14:14" ht="13.8" x14ac:dyDescent="0.3">
      <c r="N528" s="24"/>
    </row>
    <row r="529" spans="14:14" ht="13.8" x14ac:dyDescent="0.3">
      <c r="N529" s="24"/>
    </row>
    <row r="530" spans="14:14" ht="13.8" x14ac:dyDescent="0.3">
      <c r="N530" s="24"/>
    </row>
    <row r="531" spans="14:14" ht="13.8" x14ac:dyDescent="0.3">
      <c r="N531" s="24"/>
    </row>
    <row r="532" spans="14:14" ht="13.8" x14ac:dyDescent="0.3">
      <c r="N532" s="24"/>
    </row>
    <row r="533" spans="14:14" ht="13.8" x14ac:dyDescent="0.3">
      <c r="N533" s="24"/>
    </row>
    <row r="534" spans="14:14" ht="13.8" x14ac:dyDescent="0.3">
      <c r="N534" s="24"/>
    </row>
    <row r="535" spans="14:14" ht="13.8" x14ac:dyDescent="0.3">
      <c r="N535" s="24"/>
    </row>
    <row r="536" spans="14:14" ht="13.8" x14ac:dyDescent="0.3">
      <c r="N536" s="24"/>
    </row>
    <row r="537" spans="14:14" ht="13.8" x14ac:dyDescent="0.3">
      <c r="N537" s="24"/>
    </row>
    <row r="538" spans="14:14" ht="13.8" x14ac:dyDescent="0.3">
      <c r="N538" s="24"/>
    </row>
    <row r="539" spans="14:14" ht="13.8" x14ac:dyDescent="0.3">
      <c r="N539" s="24"/>
    </row>
    <row r="540" spans="14:14" ht="13.8" x14ac:dyDescent="0.3">
      <c r="N540" s="24"/>
    </row>
    <row r="541" spans="14:14" ht="13.8" x14ac:dyDescent="0.3">
      <c r="N541" s="24"/>
    </row>
    <row r="542" spans="14:14" ht="13.8" x14ac:dyDescent="0.3">
      <c r="N542" s="24"/>
    </row>
    <row r="543" spans="14:14" ht="13.8" x14ac:dyDescent="0.3">
      <c r="N543" s="24"/>
    </row>
    <row r="544" spans="14:14" ht="13.8" x14ac:dyDescent="0.3">
      <c r="N544" s="24"/>
    </row>
    <row r="545" spans="14:14" ht="13.8" x14ac:dyDescent="0.3">
      <c r="N545" s="24"/>
    </row>
    <row r="546" spans="14:14" ht="13.8" x14ac:dyDescent="0.3">
      <c r="N546" s="24"/>
    </row>
    <row r="547" spans="14:14" ht="13.8" x14ac:dyDescent="0.3">
      <c r="N547" s="24"/>
    </row>
    <row r="548" spans="14:14" ht="13.8" x14ac:dyDescent="0.3">
      <c r="N548" s="24"/>
    </row>
    <row r="549" spans="14:14" ht="13.8" x14ac:dyDescent="0.3">
      <c r="N549" s="24"/>
    </row>
    <row r="550" spans="14:14" ht="13.8" x14ac:dyDescent="0.3">
      <c r="N550" s="24"/>
    </row>
    <row r="551" spans="14:14" ht="13.8" x14ac:dyDescent="0.3">
      <c r="N551" s="24"/>
    </row>
    <row r="552" spans="14:14" ht="13.8" x14ac:dyDescent="0.3">
      <c r="N552" s="24"/>
    </row>
    <row r="553" spans="14:14" ht="13.8" x14ac:dyDescent="0.3">
      <c r="N553" s="24"/>
    </row>
    <row r="554" spans="14:14" ht="13.8" x14ac:dyDescent="0.3">
      <c r="N554" s="24"/>
    </row>
    <row r="555" spans="14:14" ht="13.8" x14ac:dyDescent="0.3">
      <c r="N555" s="24"/>
    </row>
    <row r="556" spans="14:14" ht="13.8" x14ac:dyDescent="0.3">
      <c r="N556" s="24"/>
    </row>
    <row r="557" spans="14:14" ht="13.8" x14ac:dyDescent="0.3">
      <c r="N557" s="24"/>
    </row>
    <row r="558" spans="14:14" ht="13.8" x14ac:dyDescent="0.3">
      <c r="N558" s="24"/>
    </row>
    <row r="559" spans="14:14" ht="13.8" x14ac:dyDescent="0.3">
      <c r="N559" s="24"/>
    </row>
    <row r="560" spans="14:14" ht="13.8" x14ac:dyDescent="0.3">
      <c r="N560" s="24"/>
    </row>
    <row r="561" spans="14:14" ht="13.8" x14ac:dyDescent="0.3">
      <c r="N561" s="24"/>
    </row>
    <row r="562" spans="14:14" ht="13.8" x14ac:dyDescent="0.3">
      <c r="N562" s="24"/>
    </row>
    <row r="563" spans="14:14" ht="13.8" x14ac:dyDescent="0.3">
      <c r="N563" s="24"/>
    </row>
    <row r="564" spans="14:14" ht="13.8" x14ac:dyDescent="0.3">
      <c r="N564" s="24"/>
    </row>
    <row r="565" spans="14:14" ht="13.8" x14ac:dyDescent="0.3">
      <c r="N565" s="24"/>
    </row>
    <row r="566" spans="14:14" ht="13.8" x14ac:dyDescent="0.3">
      <c r="N566" s="24"/>
    </row>
    <row r="567" spans="14:14" ht="13.8" x14ac:dyDescent="0.3">
      <c r="N567" s="24"/>
    </row>
    <row r="568" spans="14:14" ht="13.8" x14ac:dyDescent="0.3">
      <c r="N568" s="24"/>
    </row>
    <row r="569" spans="14:14" ht="13.8" x14ac:dyDescent="0.3">
      <c r="N569" s="24"/>
    </row>
    <row r="570" spans="14:14" ht="13.8" x14ac:dyDescent="0.3">
      <c r="N570" s="24"/>
    </row>
    <row r="571" spans="14:14" ht="13.8" x14ac:dyDescent="0.3">
      <c r="N571" s="24"/>
    </row>
    <row r="572" spans="14:14" ht="13.8" x14ac:dyDescent="0.3">
      <c r="N572" s="24"/>
    </row>
    <row r="573" spans="14:14" ht="13.8" x14ac:dyDescent="0.3">
      <c r="N573" s="24"/>
    </row>
    <row r="574" spans="14:14" ht="13.8" x14ac:dyDescent="0.3">
      <c r="N574" s="24"/>
    </row>
    <row r="575" spans="14:14" ht="13.8" x14ac:dyDescent="0.3">
      <c r="N575" s="24"/>
    </row>
    <row r="576" spans="14:14" ht="13.8" x14ac:dyDescent="0.3">
      <c r="N576" s="24"/>
    </row>
    <row r="577" spans="14:14" ht="13.8" x14ac:dyDescent="0.3">
      <c r="N577" s="24"/>
    </row>
    <row r="578" spans="14:14" ht="13.8" x14ac:dyDescent="0.3">
      <c r="N578" s="24"/>
    </row>
    <row r="579" spans="14:14" ht="13.8" x14ac:dyDescent="0.3">
      <c r="N579" s="24"/>
    </row>
    <row r="580" spans="14:14" ht="13.8" x14ac:dyDescent="0.3">
      <c r="N580" s="24"/>
    </row>
    <row r="581" spans="14:14" ht="13.8" x14ac:dyDescent="0.3">
      <c r="N581" s="24"/>
    </row>
    <row r="582" spans="14:14" ht="13.8" x14ac:dyDescent="0.3">
      <c r="N582" s="24"/>
    </row>
    <row r="583" spans="14:14" ht="13.8" x14ac:dyDescent="0.3">
      <c r="N583" s="24"/>
    </row>
    <row r="584" spans="14:14" ht="13.8" x14ac:dyDescent="0.3">
      <c r="N584" s="24"/>
    </row>
    <row r="585" spans="14:14" ht="13.8" x14ac:dyDescent="0.3">
      <c r="N585" s="24"/>
    </row>
    <row r="586" spans="14:14" ht="13.8" x14ac:dyDescent="0.3">
      <c r="N586" s="24"/>
    </row>
    <row r="587" spans="14:14" ht="13.8" x14ac:dyDescent="0.3">
      <c r="N587" s="24"/>
    </row>
    <row r="588" spans="14:14" ht="13.8" x14ac:dyDescent="0.3">
      <c r="N588" s="24"/>
    </row>
    <row r="589" spans="14:14" ht="13.8" x14ac:dyDescent="0.3">
      <c r="N589" s="24"/>
    </row>
    <row r="590" spans="14:14" ht="13.8" x14ac:dyDescent="0.3">
      <c r="N590" s="24"/>
    </row>
    <row r="591" spans="14:14" ht="13.8" x14ac:dyDescent="0.3">
      <c r="N591" s="24"/>
    </row>
    <row r="592" spans="14:14" ht="13.8" x14ac:dyDescent="0.3">
      <c r="N592" s="24"/>
    </row>
    <row r="593" spans="14:14" ht="13.8" x14ac:dyDescent="0.3">
      <c r="N593" s="24"/>
    </row>
    <row r="594" spans="14:14" ht="13.8" x14ac:dyDescent="0.3">
      <c r="N594" s="24"/>
    </row>
    <row r="595" spans="14:14" ht="13.8" x14ac:dyDescent="0.3">
      <c r="N595" s="24"/>
    </row>
    <row r="596" spans="14:14" ht="13.8" x14ac:dyDescent="0.3">
      <c r="N596" s="24"/>
    </row>
    <row r="597" spans="14:14" ht="13.8" x14ac:dyDescent="0.3">
      <c r="N597" s="24"/>
    </row>
    <row r="598" spans="14:14" ht="13.8" x14ac:dyDescent="0.3">
      <c r="N598" s="24"/>
    </row>
    <row r="599" spans="14:14" ht="13.8" x14ac:dyDescent="0.3">
      <c r="N599" s="24"/>
    </row>
    <row r="600" spans="14:14" ht="13.8" x14ac:dyDescent="0.3">
      <c r="N600" s="24"/>
    </row>
    <row r="601" spans="14:14" ht="13.8" x14ac:dyDescent="0.3">
      <c r="N601" s="24"/>
    </row>
    <row r="602" spans="14:14" ht="13.8" x14ac:dyDescent="0.3">
      <c r="N602" s="24"/>
    </row>
    <row r="603" spans="14:14" ht="13.8" x14ac:dyDescent="0.3">
      <c r="N603" s="24"/>
    </row>
    <row r="604" spans="14:14" ht="13.8" x14ac:dyDescent="0.3">
      <c r="N604" s="24"/>
    </row>
    <row r="605" spans="14:14" ht="13.8" x14ac:dyDescent="0.3">
      <c r="N605" s="24"/>
    </row>
    <row r="606" spans="14:14" ht="13.8" x14ac:dyDescent="0.3">
      <c r="N606" s="24"/>
    </row>
    <row r="607" spans="14:14" ht="13.8" x14ac:dyDescent="0.3">
      <c r="N607" s="24"/>
    </row>
    <row r="608" spans="14:14" ht="13.8" x14ac:dyDescent="0.3">
      <c r="N608" s="24"/>
    </row>
    <row r="609" spans="14:14" ht="13.8" x14ac:dyDescent="0.3">
      <c r="N609" s="24"/>
    </row>
    <row r="610" spans="14:14" ht="13.8" x14ac:dyDescent="0.3">
      <c r="N610" s="24"/>
    </row>
    <row r="611" spans="14:14" ht="13.8" x14ac:dyDescent="0.3">
      <c r="N611" s="24"/>
    </row>
    <row r="612" spans="14:14" ht="13.8" x14ac:dyDescent="0.3">
      <c r="N612" s="24"/>
    </row>
    <row r="613" spans="14:14" ht="13.8" x14ac:dyDescent="0.3">
      <c r="N613" s="24"/>
    </row>
    <row r="614" spans="14:14" ht="13.8" x14ac:dyDescent="0.3">
      <c r="N614" s="24"/>
    </row>
    <row r="615" spans="14:14" ht="13.8" x14ac:dyDescent="0.3">
      <c r="N615" s="24"/>
    </row>
    <row r="616" spans="14:14" ht="13.8" x14ac:dyDescent="0.3">
      <c r="N616" s="24"/>
    </row>
    <row r="617" spans="14:14" ht="13.8" x14ac:dyDescent="0.3">
      <c r="N617" s="24"/>
    </row>
    <row r="618" spans="14:14" ht="13.8" x14ac:dyDescent="0.3">
      <c r="N618" s="24"/>
    </row>
    <row r="619" spans="14:14" ht="13.8" x14ac:dyDescent="0.3">
      <c r="N619" s="24"/>
    </row>
    <row r="620" spans="14:14" ht="13.8" x14ac:dyDescent="0.3">
      <c r="N620" s="24"/>
    </row>
    <row r="621" spans="14:14" ht="13.8" x14ac:dyDescent="0.3">
      <c r="N621" s="24"/>
    </row>
    <row r="622" spans="14:14" ht="13.8" x14ac:dyDescent="0.3">
      <c r="N622" s="24"/>
    </row>
    <row r="623" spans="14:14" ht="13.8" x14ac:dyDescent="0.3">
      <c r="N623" s="24"/>
    </row>
    <row r="624" spans="14:14" ht="13.8" x14ac:dyDescent="0.3">
      <c r="N624" s="24"/>
    </row>
    <row r="625" spans="14:14" ht="13.8" x14ac:dyDescent="0.3">
      <c r="N625" s="24"/>
    </row>
    <row r="626" spans="14:14" ht="13.8" x14ac:dyDescent="0.3">
      <c r="N626" s="24"/>
    </row>
    <row r="627" spans="14:14" ht="13.8" x14ac:dyDescent="0.3">
      <c r="N627" s="24"/>
    </row>
    <row r="628" spans="14:14" ht="13.8" x14ac:dyDescent="0.3">
      <c r="N628" s="24"/>
    </row>
    <row r="629" spans="14:14" ht="13.8" x14ac:dyDescent="0.3">
      <c r="N629" s="24"/>
    </row>
    <row r="630" spans="14:14" ht="13.8" x14ac:dyDescent="0.3">
      <c r="N630" s="24"/>
    </row>
    <row r="631" spans="14:14" ht="13.8" x14ac:dyDescent="0.3">
      <c r="N631" s="24"/>
    </row>
    <row r="632" spans="14:14" ht="13.8" x14ac:dyDescent="0.3">
      <c r="N632" s="24"/>
    </row>
    <row r="633" spans="14:14" ht="13.8" x14ac:dyDescent="0.3">
      <c r="N633" s="24"/>
    </row>
    <row r="634" spans="14:14" ht="13.8" x14ac:dyDescent="0.3">
      <c r="N634" s="24"/>
    </row>
    <row r="635" spans="14:14" ht="13.8" x14ac:dyDescent="0.3">
      <c r="N635" s="24"/>
    </row>
    <row r="636" spans="14:14" ht="13.8" x14ac:dyDescent="0.3">
      <c r="N636" s="24"/>
    </row>
    <row r="637" spans="14:14" ht="13.8" x14ac:dyDescent="0.3">
      <c r="N637" s="24"/>
    </row>
    <row r="638" spans="14:14" ht="13.8" x14ac:dyDescent="0.3">
      <c r="N638" s="24"/>
    </row>
    <row r="639" spans="14:14" ht="13.8" x14ac:dyDescent="0.3">
      <c r="N639" s="24"/>
    </row>
    <row r="640" spans="14:14" ht="13.8" x14ac:dyDescent="0.3">
      <c r="N640" s="24"/>
    </row>
    <row r="641" spans="14:14" ht="13.8" x14ac:dyDescent="0.3">
      <c r="N641" s="24"/>
    </row>
    <row r="642" spans="14:14" ht="13.8" x14ac:dyDescent="0.3">
      <c r="N642" s="24"/>
    </row>
    <row r="643" spans="14:14" ht="13.8" x14ac:dyDescent="0.3">
      <c r="N643" s="24"/>
    </row>
    <row r="644" spans="14:14" ht="13.8" x14ac:dyDescent="0.3">
      <c r="N644" s="24"/>
    </row>
    <row r="645" spans="14:14" ht="13.8" x14ac:dyDescent="0.3">
      <c r="N645" s="24"/>
    </row>
    <row r="646" spans="14:14" ht="13.8" x14ac:dyDescent="0.3">
      <c r="N646" s="24"/>
    </row>
    <row r="647" spans="14:14" ht="13.8" x14ac:dyDescent="0.3">
      <c r="N647" s="24"/>
    </row>
    <row r="648" spans="14:14" ht="13.8" x14ac:dyDescent="0.3">
      <c r="N648" s="24"/>
    </row>
    <row r="649" spans="14:14" ht="13.8" x14ac:dyDescent="0.3">
      <c r="N649" s="24"/>
    </row>
    <row r="650" spans="14:14" ht="13.8" x14ac:dyDescent="0.3">
      <c r="N650" s="24"/>
    </row>
    <row r="651" spans="14:14" ht="13.8" x14ac:dyDescent="0.3">
      <c r="N651" s="24"/>
    </row>
    <row r="652" spans="14:14" ht="13.8" x14ac:dyDescent="0.3">
      <c r="N652" s="24"/>
    </row>
    <row r="653" spans="14:14" ht="13.8" x14ac:dyDescent="0.3">
      <c r="N653" s="24"/>
    </row>
    <row r="654" spans="14:14" ht="13.8" x14ac:dyDescent="0.3">
      <c r="N654" s="24"/>
    </row>
    <row r="655" spans="14:14" ht="13.8" x14ac:dyDescent="0.3">
      <c r="N655" s="24"/>
    </row>
    <row r="656" spans="14:14" ht="13.8" x14ac:dyDescent="0.3">
      <c r="N656" s="24"/>
    </row>
    <row r="657" spans="14:14" ht="13.8" x14ac:dyDescent="0.3">
      <c r="N657" s="24"/>
    </row>
    <row r="658" spans="14:14" ht="13.8" x14ac:dyDescent="0.3">
      <c r="N658" s="24"/>
    </row>
    <row r="659" spans="14:14" ht="13.8" x14ac:dyDescent="0.3">
      <c r="N659" s="24"/>
    </row>
    <row r="660" spans="14:14" ht="13.8" x14ac:dyDescent="0.3">
      <c r="N660" s="24"/>
    </row>
    <row r="661" spans="14:14" ht="13.8" x14ac:dyDescent="0.3">
      <c r="N661" s="24"/>
    </row>
    <row r="662" spans="14:14" ht="13.8" x14ac:dyDescent="0.3">
      <c r="N662" s="24"/>
    </row>
    <row r="663" spans="14:14" ht="13.8" x14ac:dyDescent="0.3">
      <c r="N663" s="24"/>
    </row>
    <row r="664" spans="14:14" ht="13.8" x14ac:dyDescent="0.3">
      <c r="N664" s="24"/>
    </row>
    <row r="665" spans="14:14" ht="13.8" x14ac:dyDescent="0.3">
      <c r="N665" s="24"/>
    </row>
    <row r="666" spans="14:14" ht="13.8" x14ac:dyDescent="0.3">
      <c r="N666" s="24"/>
    </row>
    <row r="667" spans="14:14" ht="13.8" x14ac:dyDescent="0.3">
      <c r="N667" s="24"/>
    </row>
    <row r="668" spans="14:14" ht="13.8" x14ac:dyDescent="0.3">
      <c r="N668" s="24"/>
    </row>
    <row r="669" spans="14:14" ht="13.8" x14ac:dyDescent="0.3">
      <c r="N669" s="24"/>
    </row>
    <row r="670" spans="14:14" ht="13.8" x14ac:dyDescent="0.3">
      <c r="N670" s="24"/>
    </row>
    <row r="671" spans="14:14" ht="13.8" x14ac:dyDescent="0.3">
      <c r="N671" s="24"/>
    </row>
    <row r="672" spans="14:14" ht="13.8" x14ac:dyDescent="0.3">
      <c r="N672" s="24"/>
    </row>
    <row r="673" spans="14:14" ht="13.8" x14ac:dyDescent="0.3">
      <c r="N673" s="24"/>
    </row>
    <row r="674" spans="14:14" ht="13.8" x14ac:dyDescent="0.3">
      <c r="N674" s="24"/>
    </row>
    <row r="675" spans="14:14" ht="13.8" x14ac:dyDescent="0.3">
      <c r="N675" s="24"/>
    </row>
    <row r="676" spans="14:14" ht="13.8" x14ac:dyDescent="0.3">
      <c r="N676" s="24"/>
    </row>
    <row r="677" spans="14:14" ht="13.8" x14ac:dyDescent="0.3">
      <c r="N677" s="24"/>
    </row>
    <row r="678" spans="14:14" ht="13.8" x14ac:dyDescent="0.3">
      <c r="N678" s="24"/>
    </row>
    <row r="679" spans="14:14" ht="13.8" x14ac:dyDescent="0.3">
      <c r="N679" s="24"/>
    </row>
    <row r="680" spans="14:14" ht="13.8" x14ac:dyDescent="0.3">
      <c r="N680" s="24"/>
    </row>
    <row r="681" spans="14:14" ht="13.8" x14ac:dyDescent="0.3">
      <c r="N681" s="24"/>
    </row>
    <row r="682" spans="14:14" ht="13.8" x14ac:dyDescent="0.3">
      <c r="N682" s="24"/>
    </row>
    <row r="683" spans="14:14" ht="13.8" x14ac:dyDescent="0.3">
      <c r="N683" s="24"/>
    </row>
    <row r="684" spans="14:14" ht="13.8" x14ac:dyDescent="0.3">
      <c r="N684" s="24"/>
    </row>
    <row r="685" spans="14:14" ht="13.8" x14ac:dyDescent="0.3">
      <c r="N685" s="24"/>
    </row>
    <row r="686" spans="14:14" ht="13.8" x14ac:dyDescent="0.3">
      <c r="N686" s="24"/>
    </row>
    <row r="687" spans="14:14" ht="13.8" x14ac:dyDescent="0.3">
      <c r="N687" s="24"/>
    </row>
    <row r="688" spans="14:14" ht="13.8" x14ac:dyDescent="0.3">
      <c r="N688" s="24"/>
    </row>
    <row r="689" spans="14:14" ht="13.8" x14ac:dyDescent="0.3">
      <c r="N689" s="24"/>
    </row>
    <row r="690" spans="14:14" ht="13.8" x14ac:dyDescent="0.3">
      <c r="N690" s="24"/>
    </row>
    <row r="691" spans="14:14" ht="13.8" x14ac:dyDescent="0.3">
      <c r="N691" s="24"/>
    </row>
    <row r="692" spans="14:14" ht="13.8" x14ac:dyDescent="0.3">
      <c r="N692" s="24"/>
    </row>
    <row r="693" spans="14:14" ht="13.8" x14ac:dyDescent="0.3">
      <c r="N693" s="24"/>
    </row>
    <row r="694" spans="14:14" ht="13.8" x14ac:dyDescent="0.3">
      <c r="N694" s="24"/>
    </row>
    <row r="695" spans="14:14" ht="13.8" x14ac:dyDescent="0.3">
      <c r="N695" s="24"/>
    </row>
    <row r="696" spans="14:14" ht="13.8" x14ac:dyDescent="0.3">
      <c r="N696" s="24"/>
    </row>
    <row r="697" spans="14:14" ht="13.8" x14ac:dyDescent="0.3">
      <c r="N697" s="24"/>
    </row>
    <row r="698" spans="14:14" ht="13.8" x14ac:dyDescent="0.3">
      <c r="N698" s="24"/>
    </row>
    <row r="699" spans="14:14" ht="13.8" x14ac:dyDescent="0.3">
      <c r="N699" s="24"/>
    </row>
    <row r="700" spans="14:14" ht="13.8" x14ac:dyDescent="0.3">
      <c r="N700" s="24"/>
    </row>
    <row r="701" spans="14:14" ht="13.8" x14ac:dyDescent="0.3">
      <c r="N701" s="24"/>
    </row>
    <row r="702" spans="14:14" ht="13.8" x14ac:dyDescent="0.3">
      <c r="N702" s="24"/>
    </row>
    <row r="703" spans="14:14" ht="13.8" x14ac:dyDescent="0.3">
      <c r="N703" s="24"/>
    </row>
    <row r="704" spans="14:14" ht="13.8" x14ac:dyDescent="0.3">
      <c r="N704" s="24"/>
    </row>
    <row r="705" spans="14:14" ht="13.8" x14ac:dyDescent="0.3">
      <c r="N705" s="24"/>
    </row>
    <row r="706" spans="14:14" ht="13.8" x14ac:dyDescent="0.3">
      <c r="N706" s="24"/>
    </row>
    <row r="707" spans="14:14" ht="13.8" x14ac:dyDescent="0.3">
      <c r="N707" s="24"/>
    </row>
    <row r="708" spans="14:14" ht="13.8" x14ac:dyDescent="0.3">
      <c r="N708" s="24"/>
    </row>
    <row r="709" spans="14:14" ht="13.8" x14ac:dyDescent="0.3">
      <c r="N709" s="24"/>
    </row>
    <row r="710" spans="14:14" ht="13.8" x14ac:dyDescent="0.3">
      <c r="N710" s="24"/>
    </row>
    <row r="711" spans="14:14" ht="13.8" x14ac:dyDescent="0.3">
      <c r="N711" s="24"/>
    </row>
    <row r="712" spans="14:14" ht="13.8" x14ac:dyDescent="0.3">
      <c r="N712" s="24"/>
    </row>
    <row r="713" spans="14:14" ht="13.8" x14ac:dyDescent="0.3">
      <c r="N713" s="24"/>
    </row>
    <row r="714" spans="14:14" ht="13.8" x14ac:dyDescent="0.3">
      <c r="N714" s="24"/>
    </row>
    <row r="715" spans="14:14" ht="13.8" x14ac:dyDescent="0.3">
      <c r="N715" s="24"/>
    </row>
    <row r="716" spans="14:14" ht="13.8" x14ac:dyDescent="0.3">
      <c r="N716" s="24"/>
    </row>
    <row r="717" spans="14:14" ht="13.8" x14ac:dyDescent="0.3">
      <c r="N717" s="24"/>
    </row>
    <row r="718" spans="14:14" ht="13.8" x14ac:dyDescent="0.3">
      <c r="N718" s="24"/>
    </row>
    <row r="719" spans="14:14" ht="13.8" x14ac:dyDescent="0.3">
      <c r="N719" s="24"/>
    </row>
    <row r="720" spans="14:14" ht="13.8" x14ac:dyDescent="0.3">
      <c r="N720" s="24"/>
    </row>
    <row r="721" spans="14:14" ht="13.8" x14ac:dyDescent="0.3">
      <c r="N721" s="24"/>
    </row>
    <row r="722" spans="14:14" ht="13.8" x14ac:dyDescent="0.3">
      <c r="N722" s="24"/>
    </row>
    <row r="723" spans="14:14" ht="13.8" x14ac:dyDescent="0.3">
      <c r="N723" s="24"/>
    </row>
    <row r="724" spans="14:14" ht="13.8" x14ac:dyDescent="0.3">
      <c r="N724" s="24"/>
    </row>
    <row r="725" spans="14:14" ht="13.8" x14ac:dyDescent="0.3">
      <c r="N725" s="24"/>
    </row>
    <row r="726" spans="14:14" ht="13.8" x14ac:dyDescent="0.3">
      <c r="N726" s="24"/>
    </row>
    <row r="727" spans="14:14" ht="13.8" x14ac:dyDescent="0.3">
      <c r="N727" s="24"/>
    </row>
    <row r="728" spans="14:14" ht="13.8" x14ac:dyDescent="0.3">
      <c r="N728" s="24"/>
    </row>
    <row r="729" spans="14:14" ht="13.8" x14ac:dyDescent="0.3">
      <c r="N729" s="24"/>
    </row>
    <row r="730" spans="14:14" ht="13.8" x14ac:dyDescent="0.3">
      <c r="N730" s="24"/>
    </row>
    <row r="731" spans="14:14" ht="13.8" x14ac:dyDescent="0.3">
      <c r="N731" s="24"/>
    </row>
    <row r="732" spans="14:14" ht="13.8" x14ac:dyDescent="0.3">
      <c r="N732" s="24"/>
    </row>
    <row r="733" spans="14:14" ht="13.8" x14ac:dyDescent="0.3">
      <c r="N733" s="24"/>
    </row>
    <row r="734" spans="14:14" ht="13.8" x14ac:dyDescent="0.3">
      <c r="N734" s="24"/>
    </row>
    <row r="735" spans="14:14" ht="13.8" x14ac:dyDescent="0.3">
      <c r="N735" s="24"/>
    </row>
    <row r="736" spans="14:14" ht="13.8" x14ac:dyDescent="0.3">
      <c r="N736" s="24"/>
    </row>
    <row r="737" spans="14:14" ht="13.8" x14ac:dyDescent="0.3">
      <c r="N737" s="24"/>
    </row>
    <row r="738" spans="14:14" ht="13.8" x14ac:dyDescent="0.3">
      <c r="N738" s="24"/>
    </row>
    <row r="739" spans="14:14" ht="13.8" x14ac:dyDescent="0.3">
      <c r="N739" s="24"/>
    </row>
    <row r="740" spans="14:14" ht="13.8" x14ac:dyDescent="0.3">
      <c r="N740" s="24"/>
    </row>
    <row r="741" spans="14:14" ht="13.8" x14ac:dyDescent="0.3">
      <c r="N741" s="24"/>
    </row>
    <row r="742" spans="14:14" ht="13.8" x14ac:dyDescent="0.3">
      <c r="N742" s="24"/>
    </row>
    <row r="743" spans="14:14" ht="13.8" x14ac:dyDescent="0.3">
      <c r="N743" s="24"/>
    </row>
    <row r="744" spans="14:14" ht="13.8" x14ac:dyDescent="0.3">
      <c r="N744" s="24"/>
    </row>
    <row r="745" spans="14:14" ht="13.8" x14ac:dyDescent="0.3">
      <c r="N745" s="24"/>
    </row>
    <row r="746" spans="14:14" ht="13.8" x14ac:dyDescent="0.3">
      <c r="N746" s="24"/>
    </row>
    <row r="747" spans="14:14" ht="13.8" x14ac:dyDescent="0.3">
      <c r="N747" s="24"/>
    </row>
    <row r="748" spans="14:14" ht="13.8" x14ac:dyDescent="0.3">
      <c r="N748" s="24"/>
    </row>
    <row r="749" spans="14:14" ht="13.8" x14ac:dyDescent="0.3">
      <c r="N749" s="24"/>
    </row>
    <row r="750" spans="14:14" ht="13.8" x14ac:dyDescent="0.3">
      <c r="N750" s="24"/>
    </row>
    <row r="751" spans="14:14" ht="13.8" x14ac:dyDescent="0.3">
      <c r="N751" s="24"/>
    </row>
    <row r="752" spans="14:14" ht="13.8" x14ac:dyDescent="0.3">
      <c r="N752" s="24"/>
    </row>
    <row r="753" spans="14:14" ht="13.8" x14ac:dyDescent="0.3">
      <c r="N753" s="24"/>
    </row>
    <row r="754" spans="14:14" ht="13.8" x14ac:dyDescent="0.3">
      <c r="N754" s="24"/>
    </row>
    <row r="755" spans="14:14" ht="13.8" x14ac:dyDescent="0.3">
      <c r="N755" s="24"/>
    </row>
    <row r="756" spans="14:14" ht="13.8" x14ac:dyDescent="0.3">
      <c r="N756" s="24"/>
    </row>
    <row r="757" spans="14:14" ht="13.8" x14ac:dyDescent="0.3">
      <c r="N757" s="24"/>
    </row>
    <row r="758" spans="14:14" ht="13.8" x14ac:dyDescent="0.3">
      <c r="N758" s="24"/>
    </row>
    <row r="759" spans="14:14" ht="13.8" x14ac:dyDescent="0.3">
      <c r="N759" s="24"/>
    </row>
    <row r="760" spans="14:14" ht="13.8" x14ac:dyDescent="0.3">
      <c r="N760" s="24"/>
    </row>
    <row r="761" spans="14:14" ht="13.8" x14ac:dyDescent="0.3">
      <c r="N761" s="24"/>
    </row>
    <row r="762" spans="14:14" ht="13.8" x14ac:dyDescent="0.3">
      <c r="N762" s="24"/>
    </row>
    <row r="763" spans="14:14" ht="13.8" x14ac:dyDescent="0.3">
      <c r="N763" s="24"/>
    </row>
    <row r="764" spans="14:14" ht="13.8" x14ac:dyDescent="0.3">
      <c r="N764" s="24"/>
    </row>
    <row r="765" spans="14:14" ht="13.8" x14ac:dyDescent="0.3">
      <c r="N765" s="24"/>
    </row>
    <row r="766" spans="14:14" ht="13.8" x14ac:dyDescent="0.3">
      <c r="N766" s="24"/>
    </row>
    <row r="767" spans="14:14" ht="13.8" x14ac:dyDescent="0.3">
      <c r="N767" s="24"/>
    </row>
    <row r="768" spans="14:14" ht="13.8" x14ac:dyDescent="0.3">
      <c r="N768" s="24"/>
    </row>
    <row r="769" spans="14:14" ht="13.8" x14ac:dyDescent="0.3">
      <c r="N769" s="24"/>
    </row>
    <row r="770" spans="14:14" ht="13.8" x14ac:dyDescent="0.3">
      <c r="N770" s="24"/>
    </row>
    <row r="771" spans="14:14" ht="13.8" x14ac:dyDescent="0.3">
      <c r="N771" s="24"/>
    </row>
    <row r="772" spans="14:14" ht="13.8" x14ac:dyDescent="0.3">
      <c r="N772" s="24"/>
    </row>
    <row r="773" spans="14:14" ht="13.8" x14ac:dyDescent="0.3">
      <c r="N773" s="24"/>
    </row>
    <row r="774" spans="14:14" ht="13.8" x14ac:dyDescent="0.3">
      <c r="N774" s="24"/>
    </row>
    <row r="775" spans="14:14" ht="13.8" x14ac:dyDescent="0.3">
      <c r="N775" s="24"/>
    </row>
    <row r="776" spans="14:14" ht="13.8" x14ac:dyDescent="0.3">
      <c r="N776" s="24"/>
    </row>
    <row r="777" spans="14:14" ht="13.8" x14ac:dyDescent="0.3">
      <c r="N777" s="24"/>
    </row>
    <row r="778" spans="14:14" ht="13.8" x14ac:dyDescent="0.3">
      <c r="N778" s="24"/>
    </row>
    <row r="779" spans="14:14" ht="13.8" x14ac:dyDescent="0.3">
      <c r="N779" s="24"/>
    </row>
    <row r="780" spans="14:14" ht="13.8" x14ac:dyDescent="0.3">
      <c r="N780" s="24"/>
    </row>
    <row r="781" spans="14:14" ht="13.8" x14ac:dyDescent="0.3">
      <c r="N781" s="24"/>
    </row>
    <row r="782" spans="14:14" ht="13.8" x14ac:dyDescent="0.3">
      <c r="N782" s="24"/>
    </row>
    <row r="783" spans="14:14" ht="13.8" x14ac:dyDescent="0.3">
      <c r="N783" s="24"/>
    </row>
    <row r="784" spans="14:14" ht="13.8" x14ac:dyDescent="0.3">
      <c r="N784" s="24"/>
    </row>
    <row r="785" spans="14:14" ht="13.8" x14ac:dyDescent="0.3">
      <c r="N785" s="24"/>
    </row>
    <row r="786" spans="14:14" ht="13.8" x14ac:dyDescent="0.3">
      <c r="N786" s="24"/>
    </row>
    <row r="787" spans="14:14" ht="13.8" x14ac:dyDescent="0.3">
      <c r="N787" s="24"/>
    </row>
    <row r="788" spans="14:14" ht="13.8" x14ac:dyDescent="0.3">
      <c r="N788" s="24"/>
    </row>
    <row r="789" spans="14:14" ht="13.8" x14ac:dyDescent="0.3">
      <c r="N789" s="24"/>
    </row>
    <row r="790" spans="14:14" ht="13.8" x14ac:dyDescent="0.3">
      <c r="N790" s="24"/>
    </row>
    <row r="791" spans="14:14" ht="13.8" x14ac:dyDescent="0.3">
      <c r="N791" s="24"/>
    </row>
    <row r="792" spans="14:14" ht="13.8" x14ac:dyDescent="0.3">
      <c r="N792" s="24"/>
    </row>
    <row r="793" spans="14:14" ht="13.8" x14ac:dyDescent="0.3">
      <c r="N793" s="24"/>
    </row>
    <row r="794" spans="14:14" ht="13.8" x14ac:dyDescent="0.3">
      <c r="N794" s="24"/>
    </row>
    <row r="795" spans="14:14" ht="13.8" x14ac:dyDescent="0.3">
      <c r="N795" s="24"/>
    </row>
    <row r="796" spans="14:14" ht="13.8" x14ac:dyDescent="0.3">
      <c r="N796" s="24"/>
    </row>
    <row r="797" spans="14:14" ht="13.8" x14ac:dyDescent="0.3">
      <c r="N797" s="24"/>
    </row>
    <row r="798" spans="14:14" ht="13.8" x14ac:dyDescent="0.3">
      <c r="N798" s="24"/>
    </row>
    <row r="799" spans="14:14" ht="13.8" x14ac:dyDescent="0.3">
      <c r="N799" s="24"/>
    </row>
    <row r="800" spans="14:14" ht="13.8" x14ac:dyDescent="0.3">
      <c r="N800" s="24"/>
    </row>
    <row r="801" spans="14:14" ht="13.8" x14ac:dyDescent="0.3">
      <c r="N801" s="24"/>
    </row>
    <row r="802" spans="14:14" ht="13.8" x14ac:dyDescent="0.3">
      <c r="N802" s="24"/>
    </row>
    <row r="803" spans="14:14" ht="13.8" x14ac:dyDescent="0.3">
      <c r="N803" s="24"/>
    </row>
    <row r="804" spans="14:14" ht="13.8" x14ac:dyDescent="0.3">
      <c r="N804" s="24"/>
    </row>
    <row r="805" spans="14:14" ht="13.8" x14ac:dyDescent="0.3">
      <c r="N805" s="24"/>
    </row>
    <row r="806" spans="14:14" ht="13.8" x14ac:dyDescent="0.3">
      <c r="N806" s="24"/>
    </row>
    <row r="807" spans="14:14" ht="13.8" x14ac:dyDescent="0.3">
      <c r="N807" s="24"/>
    </row>
    <row r="808" spans="14:14" ht="13.8" x14ac:dyDescent="0.3">
      <c r="N808" s="24"/>
    </row>
    <row r="809" spans="14:14" ht="13.8" x14ac:dyDescent="0.3">
      <c r="N809" s="24"/>
    </row>
    <row r="810" spans="14:14" ht="13.8" x14ac:dyDescent="0.3">
      <c r="N810" s="24"/>
    </row>
    <row r="811" spans="14:14" ht="13.8" x14ac:dyDescent="0.3">
      <c r="N811" s="24"/>
    </row>
    <row r="812" spans="14:14" ht="13.8" x14ac:dyDescent="0.3">
      <c r="N812" s="24"/>
    </row>
    <row r="813" spans="14:14" ht="13.8" x14ac:dyDescent="0.3">
      <c r="N813" s="24"/>
    </row>
    <row r="814" spans="14:14" ht="13.8" x14ac:dyDescent="0.3">
      <c r="N814" s="24"/>
    </row>
    <row r="815" spans="14:14" ht="13.8" x14ac:dyDescent="0.3">
      <c r="N815" s="24"/>
    </row>
    <row r="816" spans="14:14" ht="13.8" x14ac:dyDescent="0.3">
      <c r="N816" s="24"/>
    </row>
    <row r="817" spans="14:14" ht="13.8" x14ac:dyDescent="0.3">
      <c r="N817" s="24"/>
    </row>
    <row r="818" spans="14:14" ht="13.8" x14ac:dyDescent="0.3">
      <c r="N818" s="24"/>
    </row>
    <row r="819" spans="14:14" ht="13.8" x14ac:dyDescent="0.3">
      <c r="N819" s="24"/>
    </row>
    <row r="820" spans="14:14" ht="13.8" x14ac:dyDescent="0.3">
      <c r="N820" s="24"/>
    </row>
    <row r="821" spans="14:14" ht="13.8" x14ac:dyDescent="0.3">
      <c r="N821" s="24"/>
    </row>
    <row r="822" spans="14:14" ht="13.8" x14ac:dyDescent="0.3">
      <c r="N822" s="24"/>
    </row>
    <row r="823" spans="14:14" ht="13.8" x14ac:dyDescent="0.3">
      <c r="N823" s="24"/>
    </row>
    <row r="824" spans="14:14" ht="13.8" x14ac:dyDescent="0.3">
      <c r="N824" s="24"/>
    </row>
    <row r="825" spans="14:14" ht="13.8" x14ac:dyDescent="0.3">
      <c r="N825" s="24"/>
    </row>
    <row r="826" spans="14:14" ht="13.8" x14ac:dyDescent="0.3">
      <c r="N826" s="24"/>
    </row>
    <row r="827" spans="14:14" ht="13.8" x14ac:dyDescent="0.3">
      <c r="N827" s="24"/>
    </row>
    <row r="828" spans="14:14" ht="13.8" x14ac:dyDescent="0.3">
      <c r="N828" s="24"/>
    </row>
    <row r="829" spans="14:14" ht="13.8" x14ac:dyDescent="0.3">
      <c r="N829" s="24"/>
    </row>
    <row r="830" spans="14:14" ht="13.8" x14ac:dyDescent="0.3">
      <c r="N830" s="24"/>
    </row>
    <row r="831" spans="14:14" ht="13.8" x14ac:dyDescent="0.3">
      <c r="N831" s="24"/>
    </row>
    <row r="832" spans="14:14" ht="13.8" x14ac:dyDescent="0.3">
      <c r="N832" s="24"/>
    </row>
    <row r="833" spans="14:14" ht="13.8" x14ac:dyDescent="0.3">
      <c r="N833" s="24"/>
    </row>
    <row r="834" spans="14:14" ht="13.8" x14ac:dyDescent="0.3">
      <c r="N834" s="24"/>
    </row>
    <row r="835" spans="14:14" ht="13.8" x14ac:dyDescent="0.3">
      <c r="N835" s="24"/>
    </row>
    <row r="836" spans="14:14" ht="13.8" x14ac:dyDescent="0.3">
      <c r="N836" s="24"/>
    </row>
    <row r="837" spans="14:14" ht="13.8" x14ac:dyDescent="0.3">
      <c r="N837" s="24"/>
    </row>
    <row r="838" spans="14:14" ht="13.8" x14ac:dyDescent="0.3">
      <c r="N838" s="24"/>
    </row>
    <row r="839" spans="14:14" ht="13.8" x14ac:dyDescent="0.3">
      <c r="N839" s="24"/>
    </row>
    <row r="840" spans="14:14" ht="13.8" x14ac:dyDescent="0.3">
      <c r="N840" s="24"/>
    </row>
    <row r="841" spans="14:14" ht="13.8" x14ac:dyDescent="0.3">
      <c r="N841" s="24"/>
    </row>
    <row r="842" spans="14:14" ht="13.8" x14ac:dyDescent="0.3">
      <c r="N842" s="24"/>
    </row>
    <row r="843" spans="14:14" ht="13.8" x14ac:dyDescent="0.3">
      <c r="N843" s="24"/>
    </row>
    <row r="844" spans="14:14" ht="13.8" x14ac:dyDescent="0.3">
      <c r="N844" s="24"/>
    </row>
    <row r="845" spans="14:14" ht="13.8" x14ac:dyDescent="0.3">
      <c r="N845" s="24"/>
    </row>
    <row r="846" spans="14:14" ht="13.8" x14ac:dyDescent="0.3">
      <c r="N846" s="24"/>
    </row>
    <row r="847" spans="14:14" ht="13.8" x14ac:dyDescent="0.3">
      <c r="N847" s="24"/>
    </row>
    <row r="848" spans="14:14" ht="13.8" x14ac:dyDescent="0.3">
      <c r="N848" s="24"/>
    </row>
    <row r="849" spans="14:14" ht="13.8" x14ac:dyDescent="0.3">
      <c r="N849" s="24"/>
    </row>
    <row r="850" spans="14:14" ht="13.8" x14ac:dyDescent="0.3">
      <c r="N850" s="24"/>
    </row>
    <row r="851" spans="14:14" ht="13.8" x14ac:dyDescent="0.3">
      <c r="N851" s="24"/>
    </row>
    <row r="852" spans="14:14" ht="13.8" x14ac:dyDescent="0.3">
      <c r="N852" s="24"/>
    </row>
    <row r="853" spans="14:14" ht="13.8" x14ac:dyDescent="0.3">
      <c r="N853" s="24"/>
    </row>
    <row r="854" spans="14:14" ht="13.8" x14ac:dyDescent="0.3">
      <c r="N854" s="24"/>
    </row>
    <row r="855" spans="14:14" ht="13.8" x14ac:dyDescent="0.3">
      <c r="N855" s="24"/>
    </row>
    <row r="856" spans="14:14" ht="13.8" x14ac:dyDescent="0.3">
      <c r="N856" s="24"/>
    </row>
    <row r="857" spans="14:14" ht="13.8" x14ac:dyDescent="0.3">
      <c r="N857" s="24"/>
    </row>
    <row r="858" spans="14:14" ht="13.8" x14ac:dyDescent="0.3">
      <c r="N858" s="24"/>
    </row>
    <row r="859" spans="14:14" ht="13.8" x14ac:dyDescent="0.3">
      <c r="N859" s="24"/>
    </row>
    <row r="860" spans="14:14" ht="13.8" x14ac:dyDescent="0.3">
      <c r="N860" s="24"/>
    </row>
    <row r="861" spans="14:14" ht="13.8" x14ac:dyDescent="0.3">
      <c r="N861" s="24"/>
    </row>
    <row r="862" spans="14:14" ht="13.8" x14ac:dyDescent="0.3">
      <c r="N862" s="24"/>
    </row>
    <row r="863" spans="14:14" ht="13.8" x14ac:dyDescent="0.3">
      <c r="N863" s="24"/>
    </row>
    <row r="864" spans="14:14" ht="13.8" x14ac:dyDescent="0.3">
      <c r="N864" s="24"/>
    </row>
    <row r="865" spans="14:14" ht="13.8" x14ac:dyDescent="0.3">
      <c r="N865" s="24"/>
    </row>
    <row r="866" spans="14:14" ht="13.8" x14ac:dyDescent="0.3">
      <c r="N866" s="24"/>
    </row>
    <row r="867" spans="14:14" ht="13.8" x14ac:dyDescent="0.3">
      <c r="N867" s="24"/>
    </row>
    <row r="868" spans="14:14" ht="13.8" x14ac:dyDescent="0.3">
      <c r="N868" s="24"/>
    </row>
    <row r="869" spans="14:14" ht="13.8" x14ac:dyDescent="0.3">
      <c r="N869" s="24"/>
    </row>
    <row r="870" spans="14:14" ht="13.8" x14ac:dyDescent="0.3">
      <c r="N870" s="24"/>
    </row>
    <row r="871" spans="14:14" ht="13.8" x14ac:dyDescent="0.3">
      <c r="N871" s="24"/>
    </row>
    <row r="872" spans="14:14" ht="13.8" x14ac:dyDescent="0.3">
      <c r="N872" s="24"/>
    </row>
    <row r="873" spans="14:14" ht="13.8" x14ac:dyDescent="0.3">
      <c r="N873" s="24"/>
    </row>
    <row r="874" spans="14:14" ht="13.8" x14ac:dyDescent="0.3">
      <c r="N874" s="24"/>
    </row>
    <row r="875" spans="14:14" ht="13.8" x14ac:dyDescent="0.3">
      <c r="N875" s="24"/>
    </row>
    <row r="876" spans="14:14" ht="13.8" x14ac:dyDescent="0.3">
      <c r="N876" s="24"/>
    </row>
    <row r="877" spans="14:14" ht="13.8" x14ac:dyDescent="0.3">
      <c r="N877" s="24"/>
    </row>
    <row r="878" spans="14:14" ht="13.8" x14ac:dyDescent="0.3">
      <c r="N878" s="24"/>
    </row>
    <row r="879" spans="14:14" ht="13.8" x14ac:dyDescent="0.3">
      <c r="N879" s="24"/>
    </row>
    <row r="880" spans="14:14" ht="13.8" x14ac:dyDescent="0.3">
      <c r="N880" s="24"/>
    </row>
    <row r="881" spans="14:14" ht="13.8" x14ac:dyDescent="0.3">
      <c r="N881" s="24"/>
    </row>
    <row r="882" spans="14:14" ht="13.8" x14ac:dyDescent="0.3">
      <c r="N882" s="24"/>
    </row>
    <row r="883" spans="14:14" ht="13.8" x14ac:dyDescent="0.3">
      <c r="N883" s="24"/>
    </row>
    <row r="884" spans="14:14" ht="13.8" x14ac:dyDescent="0.3">
      <c r="N884" s="24"/>
    </row>
    <row r="885" spans="14:14" ht="13.8" x14ac:dyDescent="0.3">
      <c r="N885" s="24"/>
    </row>
    <row r="886" spans="14:14" ht="13.8" x14ac:dyDescent="0.3">
      <c r="N886" s="24"/>
    </row>
    <row r="887" spans="14:14" ht="13.8" x14ac:dyDescent="0.3">
      <c r="N887" s="24"/>
    </row>
    <row r="888" spans="14:14" ht="13.8" x14ac:dyDescent="0.3">
      <c r="N888" s="24"/>
    </row>
    <row r="889" spans="14:14" ht="13.8" x14ac:dyDescent="0.3">
      <c r="N889" s="24"/>
    </row>
    <row r="890" spans="14:14" ht="13.8" x14ac:dyDescent="0.3">
      <c r="N890" s="24"/>
    </row>
    <row r="891" spans="14:14" ht="13.8" x14ac:dyDescent="0.3">
      <c r="N891" s="24"/>
    </row>
    <row r="892" spans="14:14" ht="13.8" x14ac:dyDescent="0.3">
      <c r="N892" s="24"/>
    </row>
    <row r="893" spans="14:14" ht="13.8" x14ac:dyDescent="0.3">
      <c r="N893" s="24"/>
    </row>
    <row r="894" spans="14:14" ht="13.8" x14ac:dyDescent="0.3">
      <c r="N894" s="24"/>
    </row>
    <row r="895" spans="14:14" ht="13.8" x14ac:dyDescent="0.3">
      <c r="N895" s="24"/>
    </row>
    <row r="896" spans="14:14" ht="13.8" x14ac:dyDescent="0.3">
      <c r="N896" s="24"/>
    </row>
    <row r="897" spans="14:14" ht="13.8" x14ac:dyDescent="0.3">
      <c r="N897" s="24"/>
    </row>
    <row r="898" spans="14:14" ht="13.8" x14ac:dyDescent="0.3">
      <c r="N898" s="24"/>
    </row>
    <row r="899" spans="14:14" ht="13.8" x14ac:dyDescent="0.3">
      <c r="N899" s="24"/>
    </row>
    <row r="900" spans="14:14" ht="13.8" x14ac:dyDescent="0.3">
      <c r="N900" s="24"/>
    </row>
    <row r="901" spans="14:14" ht="13.8" x14ac:dyDescent="0.3">
      <c r="N901" s="24"/>
    </row>
    <row r="902" spans="14:14" ht="13.8" x14ac:dyDescent="0.3">
      <c r="N902" s="24"/>
    </row>
    <row r="903" spans="14:14" ht="13.8" x14ac:dyDescent="0.3">
      <c r="N903" s="24"/>
    </row>
    <row r="904" spans="14:14" ht="13.8" x14ac:dyDescent="0.3">
      <c r="N904" s="24"/>
    </row>
    <row r="905" spans="14:14" ht="13.8" x14ac:dyDescent="0.3">
      <c r="N905" s="24"/>
    </row>
    <row r="906" spans="14:14" ht="13.8" x14ac:dyDescent="0.3">
      <c r="N906" s="24"/>
    </row>
    <row r="907" spans="14:14" ht="13.8" x14ac:dyDescent="0.3">
      <c r="N907" s="24"/>
    </row>
    <row r="908" spans="14:14" ht="13.8" x14ac:dyDescent="0.3">
      <c r="N908" s="24"/>
    </row>
    <row r="909" spans="14:14" ht="13.8" x14ac:dyDescent="0.3">
      <c r="N909" s="24"/>
    </row>
    <row r="910" spans="14:14" ht="13.8" x14ac:dyDescent="0.3">
      <c r="N910" s="24"/>
    </row>
    <row r="911" spans="14:14" ht="13.8" x14ac:dyDescent="0.3">
      <c r="N911" s="24"/>
    </row>
    <row r="912" spans="14:14" ht="13.8" x14ac:dyDescent="0.3">
      <c r="N912" s="24"/>
    </row>
    <row r="913" spans="14:14" ht="13.8" x14ac:dyDescent="0.3">
      <c r="N913" s="24"/>
    </row>
    <row r="914" spans="14:14" ht="13.8" x14ac:dyDescent="0.3">
      <c r="N914" s="24"/>
    </row>
    <row r="915" spans="14:14" ht="13.8" x14ac:dyDescent="0.3">
      <c r="N915" s="24"/>
    </row>
    <row r="916" spans="14:14" ht="13.8" x14ac:dyDescent="0.3">
      <c r="N916" s="24"/>
    </row>
    <row r="917" spans="14:14" ht="13.8" x14ac:dyDescent="0.3">
      <c r="N917" s="24"/>
    </row>
    <row r="918" spans="14:14" ht="13.8" x14ac:dyDescent="0.3">
      <c r="N918" s="24"/>
    </row>
    <row r="919" spans="14:14" ht="13.8" x14ac:dyDescent="0.3">
      <c r="N919" s="24"/>
    </row>
    <row r="920" spans="14:14" ht="13.8" x14ac:dyDescent="0.3">
      <c r="N920" s="24"/>
    </row>
    <row r="921" spans="14:14" ht="13.8" x14ac:dyDescent="0.3">
      <c r="N921" s="24"/>
    </row>
    <row r="922" spans="14:14" ht="13.8" x14ac:dyDescent="0.3">
      <c r="N922" s="24"/>
    </row>
    <row r="923" spans="14:14" ht="13.8" x14ac:dyDescent="0.3">
      <c r="N923" s="24"/>
    </row>
    <row r="924" spans="14:14" ht="13.8" x14ac:dyDescent="0.3">
      <c r="N924" s="24"/>
    </row>
    <row r="925" spans="14:14" ht="13.8" x14ac:dyDescent="0.3">
      <c r="N925" s="24"/>
    </row>
    <row r="926" spans="14:14" ht="13.8" x14ac:dyDescent="0.3">
      <c r="N926" s="24"/>
    </row>
    <row r="927" spans="14:14" ht="13.8" x14ac:dyDescent="0.3">
      <c r="N927" s="24"/>
    </row>
    <row r="928" spans="14:14" ht="13.8" x14ac:dyDescent="0.3">
      <c r="N928" s="24"/>
    </row>
    <row r="929" spans="14:14" ht="13.8" x14ac:dyDescent="0.3">
      <c r="N929" s="24"/>
    </row>
    <row r="930" spans="14:14" ht="13.8" x14ac:dyDescent="0.3">
      <c r="N930" s="24"/>
    </row>
    <row r="931" spans="14:14" ht="13.8" x14ac:dyDescent="0.3">
      <c r="N931" s="24"/>
    </row>
    <row r="932" spans="14:14" ht="13.8" x14ac:dyDescent="0.3">
      <c r="N932" s="24"/>
    </row>
    <row r="933" spans="14:14" ht="13.8" x14ac:dyDescent="0.3">
      <c r="N933" s="24"/>
    </row>
    <row r="934" spans="14:14" ht="13.8" x14ac:dyDescent="0.3">
      <c r="N934" s="24"/>
    </row>
    <row r="935" spans="14:14" ht="13.8" x14ac:dyDescent="0.3">
      <c r="N935" s="24"/>
    </row>
    <row r="936" spans="14:14" ht="13.8" x14ac:dyDescent="0.3">
      <c r="N936" s="24"/>
    </row>
    <row r="937" spans="14:14" ht="13.8" x14ac:dyDescent="0.3">
      <c r="N937" s="24"/>
    </row>
    <row r="938" spans="14:14" ht="13.8" x14ac:dyDescent="0.3">
      <c r="N938" s="24"/>
    </row>
    <row r="939" spans="14:14" ht="13.8" x14ac:dyDescent="0.3">
      <c r="N939" s="24"/>
    </row>
    <row r="940" spans="14:14" ht="13.8" x14ac:dyDescent="0.3">
      <c r="N940" s="24"/>
    </row>
    <row r="941" spans="14:14" ht="13.8" x14ac:dyDescent="0.3">
      <c r="N941" s="24"/>
    </row>
    <row r="942" spans="14:14" ht="13.8" x14ac:dyDescent="0.3">
      <c r="N942" s="24"/>
    </row>
    <row r="943" spans="14:14" ht="13.8" x14ac:dyDescent="0.3">
      <c r="N943" s="24"/>
    </row>
    <row r="944" spans="14:14" ht="13.8" x14ac:dyDescent="0.3">
      <c r="N944" s="24"/>
    </row>
    <row r="945" spans="14:14" ht="13.8" x14ac:dyDescent="0.3">
      <c r="N945" s="24"/>
    </row>
    <row r="946" spans="14:14" ht="13.8" x14ac:dyDescent="0.3">
      <c r="N946" s="24"/>
    </row>
    <row r="947" spans="14:14" ht="13.8" x14ac:dyDescent="0.3">
      <c r="N947" s="24"/>
    </row>
    <row r="948" spans="14:14" ht="13.8" x14ac:dyDescent="0.3">
      <c r="N948" s="24"/>
    </row>
    <row r="949" spans="14:14" ht="13.8" x14ac:dyDescent="0.3">
      <c r="N949" s="24"/>
    </row>
    <row r="950" spans="14:14" ht="13.8" x14ac:dyDescent="0.3">
      <c r="N950" s="24"/>
    </row>
    <row r="951" spans="14:14" ht="13.8" x14ac:dyDescent="0.3">
      <c r="N951" s="24"/>
    </row>
    <row r="952" spans="14:14" ht="13.8" x14ac:dyDescent="0.3">
      <c r="N952" s="24"/>
    </row>
    <row r="953" spans="14:14" ht="13.8" x14ac:dyDescent="0.3">
      <c r="N953" s="24"/>
    </row>
    <row r="954" spans="14:14" ht="13.8" x14ac:dyDescent="0.3">
      <c r="N954" s="24"/>
    </row>
    <row r="955" spans="14:14" ht="13.8" x14ac:dyDescent="0.3">
      <c r="N955" s="24"/>
    </row>
    <row r="956" spans="14:14" ht="13.8" x14ac:dyDescent="0.3">
      <c r="N956" s="24"/>
    </row>
    <row r="957" spans="14:14" ht="13.8" x14ac:dyDescent="0.3">
      <c r="N957" s="24"/>
    </row>
    <row r="958" spans="14:14" ht="13.8" x14ac:dyDescent="0.3">
      <c r="N958" s="24"/>
    </row>
    <row r="959" spans="14:14" ht="13.8" x14ac:dyDescent="0.3">
      <c r="N959" s="24"/>
    </row>
    <row r="960" spans="14:14" ht="13.8" x14ac:dyDescent="0.3">
      <c r="N960" s="24"/>
    </row>
    <row r="961" spans="14:14" ht="13.8" x14ac:dyDescent="0.3">
      <c r="N961" s="24"/>
    </row>
    <row r="962" spans="14:14" ht="13.8" x14ac:dyDescent="0.3">
      <c r="N962" s="24"/>
    </row>
    <row r="963" spans="14:14" ht="13.8" x14ac:dyDescent="0.3">
      <c r="N963" s="24"/>
    </row>
    <row r="964" spans="14:14" ht="13.8" x14ac:dyDescent="0.3">
      <c r="N964" s="24"/>
    </row>
    <row r="965" spans="14:14" ht="13.8" x14ac:dyDescent="0.3">
      <c r="N965" s="24"/>
    </row>
    <row r="966" spans="14:14" ht="13.8" x14ac:dyDescent="0.3">
      <c r="N966" s="24"/>
    </row>
    <row r="967" spans="14:14" ht="13.8" x14ac:dyDescent="0.3">
      <c r="N967" s="24"/>
    </row>
    <row r="968" spans="14:14" ht="13.8" x14ac:dyDescent="0.3">
      <c r="N968" s="24"/>
    </row>
    <row r="969" spans="14:14" ht="13.8" x14ac:dyDescent="0.3">
      <c r="N969" s="24"/>
    </row>
    <row r="970" spans="14:14" ht="13.8" x14ac:dyDescent="0.3">
      <c r="N970" s="24"/>
    </row>
    <row r="971" spans="14:14" ht="13.8" x14ac:dyDescent="0.3">
      <c r="N971" s="24"/>
    </row>
    <row r="972" spans="14:14" ht="13.8" x14ac:dyDescent="0.3">
      <c r="N972" s="24"/>
    </row>
    <row r="973" spans="14:14" ht="13.8" x14ac:dyDescent="0.3">
      <c r="N973" s="24"/>
    </row>
    <row r="974" spans="14:14" ht="13.8" x14ac:dyDescent="0.3">
      <c r="N974" s="24"/>
    </row>
    <row r="975" spans="14:14" ht="13.8" x14ac:dyDescent="0.3">
      <c r="N975" s="24"/>
    </row>
    <row r="976" spans="14:14" ht="13.8" x14ac:dyDescent="0.3">
      <c r="N976" s="24"/>
    </row>
    <row r="977" spans="14:14" ht="13.8" x14ac:dyDescent="0.3">
      <c r="N977" s="24"/>
    </row>
    <row r="978" spans="14:14" ht="13.8" x14ac:dyDescent="0.3">
      <c r="N978" s="24"/>
    </row>
    <row r="979" spans="14:14" ht="13.8" x14ac:dyDescent="0.3">
      <c r="N979" s="24"/>
    </row>
    <row r="980" spans="14:14" ht="13.8" x14ac:dyDescent="0.3">
      <c r="N980" s="24"/>
    </row>
    <row r="981" spans="14:14" ht="13.8" x14ac:dyDescent="0.3">
      <c r="N981" s="24"/>
    </row>
    <row r="982" spans="14:14" ht="13.8" x14ac:dyDescent="0.3">
      <c r="N982" s="24"/>
    </row>
    <row r="983" spans="14:14" ht="13.8" x14ac:dyDescent="0.3">
      <c r="N983" s="24"/>
    </row>
    <row r="984" spans="14:14" ht="13.8" x14ac:dyDescent="0.3">
      <c r="N984" s="24"/>
    </row>
    <row r="985" spans="14:14" ht="13.8" x14ac:dyDescent="0.3">
      <c r="N985" s="24"/>
    </row>
    <row r="986" spans="14:14" ht="13.8" x14ac:dyDescent="0.3">
      <c r="N986" s="24"/>
    </row>
    <row r="987" spans="14:14" ht="13.8" x14ac:dyDescent="0.3">
      <c r="N987" s="24"/>
    </row>
    <row r="988" spans="14:14" ht="13.8" x14ac:dyDescent="0.3">
      <c r="N988" s="24"/>
    </row>
    <row r="989" spans="14:14" ht="13.8" x14ac:dyDescent="0.3">
      <c r="N989" s="24"/>
    </row>
    <row r="990" spans="14:14" ht="13.8" x14ac:dyDescent="0.3">
      <c r="N990" s="24"/>
    </row>
    <row r="991" spans="14:14" ht="13.8" x14ac:dyDescent="0.3">
      <c r="N991" s="24"/>
    </row>
    <row r="992" spans="14:14" ht="13.8" x14ac:dyDescent="0.3">
      <c r="N992" s="24"/>
    </row>
    <row r="993" spans="14:14" ht="13.8" x14ac:dyDescent="0.3">
      <c r="N993" s="24"/>
    </row>
    <row r="994" spans="14:14" ht="13.8" x14ac:dyDescent="0.3">
      <c r="N994" s="24"/>
    </row>
    <row r="995" spans="14:14" ht="13.8" x14ac:dyDescent="0.3">
      <c r="N995" s="24"/>
    </row>
    <row r="996" spans="14:14" ht="13.8" x14ac:dyDescent="0.3">
      <c r="N996" s="24"/>
    </row>
    <row r="997" spans="14:14" ht="13.8" x14ac:dyDescent="0.3">
      <c r="N997" s="24"/>
    </row>
    <row r="998" spans="14:14" ht="13.8" x14ac:dyDescent="0.3">
      <c r="N998" s="24"/>
    </row>
    <row r="999" spans="14:14" ht="13.8" x14ac:dyDescent="0.3">
      <c r="N999" s="24"/>
    </row>
    <row r="1000" spans="14:14" ht="13.8" x14ac:dyDescent="0.3">
      <c r="N1000" s="24"/>
    </row>
    <row r="1001" spans="14:14" ht="13.8" x14ac:dyDescent="0.3">
      <c r="N1001" s="24"/>
    </row>
    <row r="1002" spans="14:14" ht="13.8" x14ac:dyDescent="0.3">
      <c r="N1002" s="24"/>
    </row>
    <row r="1003" spans="14:14" ht="13.8" x14ac:dyDescent="0.3">
      <c r="N1003" s="24"/>
    </row>
    <row r="1004" spans="14:14" ht="13.8" x14ac:dyDescent="0.3">
      <c r="N1004" s="24"/>
    </row>
    <row r="1005" spans="14:14" ht="13.8" x14ac:dyDescent="0.3">
      <c r="N1005" s="24"/>
    </row>
    <row r="1006" spans="14:14" ht="13.8" x14ac:dyDescent="0.3">
      <c r="N1006" s="24"/>
    </row>
    <row r="1007" spans="14:14" ht="13.8" x14ac:dyDescent="0.3">
      <c r="N1007" s="24"/>
    </row>
    <row r="1008" spans="14:14" ht="13.8" x14ac:dyDescent="0.3">
      <c r="N1008" s="24"/>
    </row>
    <row r="1009" spans="14:14" ht="13.8" x14ac:dyDescent="0.3">
      <c r="N1009" s="24"/>
    </row>
    <row r="1010" spans="14:14" ht="13.8" x14ac:dyDescent="0.3">
      <c r="N1010" s="24"/>
    </row>
    <row r="1011" spans="14:14" ht="13.8" x14ac:dyDescent="0.3">
      <c r="N1011" s="24"/>
    </row>
    <row r="1012" spans="14:14" ht="13.8" x14ac:dyDescent="0.3">
      <c r="N1012" s="24"/>
    </row>
    <row r="1013" spans="14:14" ht="13.8" x14ac:dyDescent="0.3">
      <c r="N1013" s="24"/>
    </row>
    <row r="1014" spans="14:14" ht="13.8" x14ac:dyDescent="0.3">
      <c r="N1014" s="24"/>
    </row>
    <row r="1015" spans="14:14" ht="13.8" x14ac:dyDescent="0.3">
      <c r="N1015" s="24"/>
    </row>
    <row r="1016" spans="14:14" ht="13.8" x14ac:dyDescent="0.3">
      <c r="N1016" s="24"/>
    </row>
    <row r="1017" spans="14:14" ht="13.8" x14ac:dyDescent="0.3">
      <c r="N1017" s="24"/>
    </row>
    <row r="1018" spans="14:14" ht="13.8" x14ac:dyDescent="0.3">
      <c r="N1018" s="24"/>
    </row>
    <row r="1019" spans="14:14" ht="13.8" x14ac:dyDescent="0.3">
      <c r="N1019" s="24"/>
    </row>
    <row r="1020" spans="14:14" ht="13.8" x14ac:dyDescent="0.3">
      <c r="N1020" s="24"/>
    </row>
    <row r="1021" spans="14:14" ht="13.8" x14ac:dyDescent="0.3">
      <c r="N1021" s="24"/>
    </row>
    <row r="1022" spans="14:14" ht="13.8" x14ac:dyDescent="0.3">
      <c r="N1022" s="24"/>
    </row>
    <row r="1023" spans="14:14" ht="13.8" x14ac:dyDescent="0.3">
      <c r="N1023" s="24"/>
    </row>
    <row r="1024" spans="14:14" ht="13.8" x14ac:dyDescent="0.3">
      <c r="N1024" s="24"/>
    </row>
    <row r="1025" spans="14:14" ht="13.8" x14ac:dyDescent="0.3">
      <c r="N1025" s="24"/>
    </row>
    <row r="1026" spans="14:14" ht="13.8" x14ac:dyDescent="0.3">
      <c r="N1026" s="24"/>
    </row>
    <row r="1027" spans="14:14" ht="13.8" x14ac:dyDescent="0.3">
      <c r="N1027" s="24"/>
    </row>
    <row r="1028" spans="14:14" ht="13.8" x14ac:dyDescent="0.3">
      <c r="N1028" s="24"/>
    </row>
    <row r="1029" spans="14:14" ht="13.8" x14ac:dyDescent="0.3">
      <c r="N1029" s="24"/>
    </row>
    <row r="1030" spans="14:14" ht="13.8" x14ac:dyDescent="0.3">
      <c r="N1030" s="24"/>
    </row>
    <row r="1031" spans="14:14" ht="13.8" x14ac:dyDescent="0.3">
      <c r="N1031" s="24"/>
    </row>
    <row r="1032" spans="14:14" ht="13.8" x14ac:dyDescent="0.3">
      <c r="N1032" s="24"/>
    </row>
    <row r="1033" spans="14:14" ht="13.8" x14ac:dyDescent="0.3">
      <c r="N1033" s="24"/>
    </row>
    <row r="1034" spans="14:14" ht="13.8" x14ac:dyDescent="0.3">
      <c r="N1034" s="24"/>
    </row>
    <row r="1035" spans="14:14" ht="13.8" x14ac:dyDescent="0.3">
      <c r="N1035" s="24"/>
    </row>
    <row r="1036" spans="14:14" ht="13.8" x14ac:dyDescent="0.3">
      <c r="N1036" s="24"/>
    </row>
    <row r="1037" spans="14:14" ht="13.8" x14ac:dyDescent="0.3">
      <c r="N1037" s="24"/>
    </row>
    <row r="1038" spans="14:14" ht="13.8" x14ac:dyDescent="0.3">
      <c r="N1038" s="24"/>
    </row>
    <row r="1039" spans="14:14" ht="13.8" x14ac:dyDescent="0.3">
      <c r="N1039" s="24"/>
    </row>
    <row r="1040" spans="14:14" ht="13.8" x14ac:dyDescent="0.3">
      <c r="N1040" s="24"/>
    </row>
    <row r="1041" spans="14:14" ht="13.8" x14ac:dyDescent="0.3">
      <c r="N1041" s="24"/>
    </row>
    <row r="1042" spans="14:14" ht="13.8" x14ac:dyDescent="0.3">
      <c r="N1042" s="24"/>
    </row>
    <row r="1043" spans="14:14" ht="13.8" x14ac:dyDescent="0.3">
      <c r="N1043" s="24"/>
    </row>
    <row r="1044" spans="14:14" ht="13.8" x14ac:dyDescent="0.3">
      <c r="N1044" s="24"/>
    </row>
    <row r="1045" spans="14:14" ht="13.8" x14ac:dyDescent="0.3">
      <c r="N1045" s="24"/>
    </row>
    <row r="1046" spans="14:14" ht="13.8" x14ac:dyDescent="0.3">
      <c r="N1046" s="24"/>
    </row>
    <row r="1047" spans="14:14" ht="13.8" x14ac:dyDescent="0.3">
      <c r="N1047" s="24"/>
    </row>
    <row r="1048" spans="14:14" ht="13.8" x14ac:dyDescent="0.3">
      <c r="N1048" s="24"/>
    </row>
    <row r="1049" spans="14:14" ht="13.8" x14ac:dyDescent="0.3">
      <c r="N1049" s="24"/>
    </row>
    <row r="1050" spans="14:14" ht="13.8" x14ac:dyDescent="0.3">
      <c r="N1050" s="24"/>
    </row>
    <row r="1051" spans="14:14" ht="13.8" x14ac:dyDescent="0.3">
      <c r="N1051" s="24"/>
    </row>
    <row r="1052" spans="14:14" ht="13.8" x14ac:dyDescent="0.3">
      <c r="N1052" s="24"/>
    </row>
    <row r="1053" spans="14:14" ht="13.8" x14ac:dyDescent="0.3">
      <c r="N1053" s="24"/>
    </row>
    <row r="1054" spans="14:14" ht="13.8" x14ac:dyDescent="0.3">
      <c r="N1054" s="24"/>
    </row>
    <row r="1055" spans="14:14" ht="13.8" x14ac:dyDescent="0.3">
      <c r="N1055" s="24"/>
    </row>
    <row r="1056" spans="14:14" ht="13.8" x14ac:dyDescent="0.3">
      <c r="N1056" s="24"/>
    </row>
    <row r="1057" spans="14:14" ht="13.8" x14ac:dyDescent="0.3">
      <c r="N1057" s="24"/>
    </row>
    <row r="1058" spans="14:14" ht="13.8" x14ac:dyDescent="0.3">
      <c r="N1058" s="24"/>
    </row>
    <row r="1059" spans="14:14" ht="13.8" x14ac:dyDescent="0.3">
      <c r="N1059" s="24"/>
    </row>
    <row r="1060" spans="14:14" ht="13.8" x14ac:dyDescent="0.3">
      <c r="N1060" s="24"/>
    </row>
    <row r="1061" spans="14:14" ht="13.8" x14ac:dyDescent="0.3">
      <c r="N1061" s="24"/>
    </row>
    <row r="1062" spans="14:14" ht="13.8" x14ac:dyDescent="0.3">
      <c r="N1062" s="24"/>
    </row>
    <row r="1063" spans="14:14" ht="13.8" x14ac:dyDescent="0.3">
      <c r="N1063" s="24"/>
    </row>
    <row r="1064" spans="14:14" ht="13.8" x14ac:dyDescent="0.3">
      <c r="N1064" s="24"/>
    </row>
    <row r="1065" spans="14:14" ht="13.8" x14ac:dyDescent="0.3">
      <c r="N1065" s="24"/>
    </row>
    <row r="1066" spans="14:14" ht="13.8" x14ac:dyDescent="0.3">
      <c r="N1066" s="24"/>
    </row>
    <row r="1067" spans="14:14" ht="13.8" x14ac:dyDescent="0.3">
      <c r="N1067" s="24"/>
    </row>
    <row r="1068" spans="14:14" ht="13.8" x14ac:dyDescent="0.3">
      <c r="N1068" s="24"/>
    </row>
    <row r="1069" spans="14:14" ht="13.8" x14ac:dyDescent="0.3">
      <c r="N1069" s="24"/>
    </row>
    <row r="1070" spans="14:14" ht="13.8" x14ac:dyDescent="0.3">
      <c r="N1070" s="24"/>
    </row>
    <row r="1071" spans="14:14" ht="13.8" x14ac:dyDescent="0.3">
      <c r="N1071" s="24"/>
    </row>
    <row r="1072" spans="14:14" ht="13.8" x14ac:dyDescent="0.3">
      <c r="N1072" s="24"/>
    </row>
    <row r="1073" spans="14:14" ht="13.8" x14ac:dyDescent="0.3">
      <c r="N1073" s="24"/>
    </row>
    <row r="1074" spans="14:14" ht="13.8" x14ac:dyDescent="0.3">
      <c r="N1074" s="24"/>
    </row>
    <row r="1075" spans="14:14" ht="13.8" x14ac:dyDescent="0.3">
      <c r="N1075" s="24"/>
    </row>
    <row r="1076" spans="14:14" ht="13.8" x14ac:dyDescent="0.3">
      <c r="N1076" s="24"/>
    </row>
    <row r="1077" spans="14:14" ht="13.8" x14ac:dyDescent="0.3">
      <c r="N1077" s="24"/>
    </row>
    <row r="1078" spans="14:14" ht="13.8" x14ac:dyDescent="0.3">
      <c r="N1078" s="24"/>
    </row>
    <row r="1079" spans="14:14" ht="13.8" x14ac:dyDescent="0.3">
      <c r="N1079" s="24"/>
    </row>
    <row r="1080" spans="14:14" ht="13.8" x14ac:dyDescent="0.3">
      <c r="N1080" s="24"/>
    </row>
    <row r="1081" spans="14:14" ht="13.8" x14ac:dyDescent="0.3">
      <c r="N1081" s="24"/>
    </row>
    <row r="1082" spans="14:14" ht="13.8" x14ac:dyDescent="0.3">
      <c r="N1082" s="24"/>
    </row>
    <row r="1083" spans="14:14" ht="13.8" x14ac:dyDescent="0.3">
      <c r="N1083" s="24"/>
    </row>
    <row r="1084" spans="14:14" ht="13.8" x14ac:dyDescent="0.3">
      <c r="N1084" s="24"/>
    </row>
    <row r="1085" spans="14:14" ht="13.8" x14ac:dyDescent="0.3">
      <c r="N1085" s="24"/>
    </row>
    <row r="1086" spans="14:14" ht="13.8" x14ac:dyDescent="0.3">
      <c r="N1086" s="24"/>
    </row>
    <row r="1087" spans="14:14" ht="13.8" x14ac:dyDescent="0.3">
      <c r="N1087" s="24"/>
    </row>
    <row r="1088" spans="14:14" ht="13.8" x14ac:dyDescent="0.3">
      <c r="N1088" s="24"/>
    </row>
    <row r="1089" spans="14:14" ht="13.8" x14ac:dyDescent="0.3">
      <c r="N1089" s="24"/>
    </row>
    <row r="1090" spans="14:14" ht="13.8" x14ac:dyDescent="0.3">
      <c r="N1090" s="24"/>
    </row>
    <row r="1091" spans="14:14" ht="13.8" x14ac:dyDescent="0.3">
      <c r="N1091" s="24"/>
    </row>
    <row r="1092" spans="14:14" ht="13.8" x14ac:dyDescent="0.3">
      <c r="N1092" s="24"/>
    </row>
    <row r="1093" spans="14:14" ht="13.8" x14ac:dyDescent="0.3">
      <c r="N1093" s="24"/>
    </row>
    <row r="1094" spans="14:14" ht="13.8" x14ac:dyDescent="0.3">
      <c r="N1094" s="24"/>
    </row>
    <row r="1095" spans="14:14" ht="13.8" x14ac:dyDescent="0.3">
      <c r="N1095" s="24"/>
    </row>
    <row r="1096" spans="14:14" ht="13.8" x14ac:dyDescent="0.3">
      <c r="N1096" s="24"/>
    </row>
    <row r="1097" spans="14:14" ht="13.8" x14ac:dyDescent="0.3">
      <c r="N1097" s="24"/>
    </row>
    <row r="1098" spans="14:14" ht="13.8" x14ac:dyDescent="0.3">
      <c r="N1098" s="24"/>
    </row>
    <row r="1099" spans="14:14" ht="13.8" x14ac:dyDescent="0.3">
      <c r="N1099" s="24"/>
    </row>
    <row r="1100" spans="14:14" ht="13.8" x14ac:dyDescent="0.3">
      <c r="N1100" s="24"/>
    </row>
    <row r="1101" spans="14:14" ht="13.8" x14ac:dyDescent="0.3">
      <c r="N1101" s="24"/>
    </row>
    <row r="1102" spans="14:14" ht="13.8" x14ac:dyDescent="0.3">
      <c r="N1102" s="24"/>
    </row>
    <row r="1103" spans="14:14" ht="13.8" x14ac:dyDescent="0.3">
      <c r="N1103" s="24"/>
    </row>
    <row r="1104" spans="14:14" ht="13.8" x14ac:dyDescent="0.3">
      <c r="N1104" s="24"/>
    </row>
    <row r="1105" spans="14:14" ht="13.8" x14ac:dyDescent="0.3">
      <c r="N1105" s="24"/>
    </row>
    <row r="1106" spans="14:14" ht="13.8" x14ac:dyDescent="0.3">
      <c r="N1106" s="24"/>
    </row>
    <row r="1107" spans="14:14" ht="13.8" x14ac:dyDescent="0.3">
      <c r="N1107" s="24"/>
    </row>
    <row r="1108" spans="14:14" ht="13.8" x14ac:dyDescent="0.3">
      <c r="N1108" s="24"/>
    </row>
    <row r="1109" spans="14:14" ht="13.8" x14ac:dyDescent="0.3">
      <c r="N1109" s="24"/>
    </row>
    <row r="1110" spans="14:14" ht="13.8" x14ac:dyDescent="0.3">
      <c r="N1110" s="24"/>
    </row>
    <row r="1111" spans="14:14" ht="13.8" x14ac:dyDescent="0.3">
      <c r="N1111" s="24"/>
    </row>
    <row r="1112" spans="14:14" ht="13.8" x14ac:dyDescent="0.3">
      <c r="N1112" s="24"/>
    </row>
    <row r="1113" spans="14:14" ht="13.8" x14ac:dyDescent="0.3">
      <c r="N1113" s="24"/>
    </row>
    <row r="1114" spans="14:14" ht="13.8" x14ac:dyDescent="0.3">
      <c r="N1114" s="24"/>
    </row>
    <row r="1115" spans="14:14" ht="13.8" x14ac:dyDescent="0.3">
      <c r="N1115" s="24"/>
    </row>
    <row r="1116" spans="14:14" ht="13.8" x14ac:dyDescent="0.3">
      <c r="N1116" s="24"/>
    </row>
    <row r="1117" spans="14:14" ht="13.8" x14ac:dyDescent="0.3">
      <c r="N1117" s="24"/>
    </row>
    <row r="1118" spans="14:14" ht="13.8" x14ac:dyDescent="0.3">
      <c r="N1118" s="24"/>
    </row>
    <row r="1119" spans="14:14" ht="13.8" x14ac:dyDescent="0.3">
      <c r="N1119" s="24"/>
    </row>
    <row r="1120" spans="14:14" ht="13.8" x14ac:dyDescent="0.3">
      <c r="N1120" s="24"/>
    </row>
    <row r="1121" spans="14:14" ht="13.8" x14ac:dyDescent="0.3">
      <c r="N1121" s="24"/>
    </row>
    <row r="1122" spans="14:14" ht="13.8" x14ac:dyDescent="0.3">
      <c r="N1122" s="24"/>
    </row>
    <row r="1123" spans="14:14" ht="13.8" x14ac:dyDescent="0.3">
      <c r="N1123" s="24"/>
    </row>
    <row r="1124" spans="14:14" ht="13.8" x14ac:dyDescent="0.3">
      <c r="N1124" s="24"/>
    </row>
    <row r="1125" spans="14:14" ht="13.8" x14ac:dyDescent="0.3">
      <c r="N1125" s="24"/>
    </row>
    <row r="1126" spans="14:14" ht="13.8" x14ac:dyDescent="0.3">
      <c r="N1126" s="24"/>
    </row>
    <row r="1127" spans="14:14" ht="13.8" x14ac:dyDescent="0.3">
      <c r="N1127" s="24"/>
    </row>
    <row r="1128" spans="14:14" ht="13.8" x14ac:dyDescent="0.3">
      <c r="N1128" s="24"/>
    </row>
    <row r="1129" spans="14:14" ht="13.8" x14ac:dyDescent="0.3">
      <c r="N1129" s="24"/>
    </row>
    <row r="1130" spans="14:14" ht="13.8" x14ac:dyDescent="0.3">
      <c r="N1130" s="24"/>
    </row>
    <row r="1131" spans="14:14" ht="13.8" x14ac:dyDescent="0.3">
      <c r="N1131" s="24"/>
    </row>
    <row r="1132" spans="14:14" ht="13.8" x14ac:dyDescent="0.3">
      <c r="N1132" s="24"/>
    </row>
    <row r="1133" spans="14:14" ht="13.8" x14ac:dyDescent="0.3">
      <c r="N1133" s="24"/>
    </row>
    <row r="1134" spans="14:14" ht="13.8" x14ac:dyDescent="0.3">
      <c r="N1134" s="24"/>
    </row>
    <row r="1135" spans="14:14" ht="13.8" x14ac:dyDescent="0.3">
      <c r="N1135" s="24"/>
    </row>
    <row r="1136" spans="14:14" ht="13.8" x14ac:dyDescent="0.3">
      <c r="N1136" s="24"/>
    </row>
    <row r="1137" spans="14:14" ht="13.8" x14ac:dyDescent="0.3">
      <c r="N1137" s="24"/>
    </row>
    <row r="1138" spans="14:14" ht="13.8" x14ac:dyDescent="0.3">
      <c r="N1138" s="24"/>
    </row>
    <row r="1139" spans="14:14" ht="13.8" x14ac:dyDescent="0.3">
      <c r="N1139" s="24"/>
    </row>
    <row r="1140" spans="14:14" ht="13.8" x14ac:dyDescent="0.3">
      <c r="N1140" s="24"/>
    </row>
    <row r="1141" spans="14:14" ht="13.8" x14ac:dyDescent="0.3">
      <c r="N1141" s="24"/>
    </row>
    <row r="1142" spans="14:14" ht="13.8" x14ac:dyDescent="0.3">
      <c r="N1142" s="24"/>
    </row>
    <row r="1143" spans="14:14" ht="13.8" x14ac:dyDescent="0.3">
      <c r="N1143" s="24"/>
    </row>
    <row r="1144" spans="14:14" ht="13.8" x14ac:dyDescent="0.3">
      <c r="N1144" s="24"/>
    </row>
    <row r="1145" spans="14:14" ht="13.8" x14ac:dyDescent="0.3">
      <c r="N1145" s="24"/>
    </row>
    <row r="1146" spans="14:14" ht="13.8" x14ac:dyDescent="0.3">
      <c r="N1146" s="24"/>
    </row>
    <row r="1147" spans="14:14" ht="13.8" x14ac:dyDescent="0.3">
      <c r="N1147" s="24"/>
    </row>
    <row r="1148" spans="14:14" ht="13.8" x14ac:dyDescent="0.3">
      <c r="N1148" s="24"/>
    </row>
    <row r="1149" spans="14:14" ht="13.8" x14ac:dyDescent="0.3">
      <c r="N1149" s="24"/>
    </row>
    <row r="1150" spans="14:14" ht="13.8" x14ac:dyDescent="0.3">
      <c r="N1150" s="24"/>
    </row>
    <row r="1151" spans="14:14" ht="13.8" x14ac:dyDescent="0.3">
      <c r="N1151" s="24"/>
    </row>
    <row r="1152" spans="14:14" ht="13.8" x14ac:dyDescent="0.3">
      <c r="N1152" s="24"/>
    </row>
    <row r="1153" spans="14:14" ht="13.8" x14ac:dyDescent="0.3">
      <c r="N1153" s="24"/>
    </row>
    <row r="1154" spans="14:14" ht="13.8" x14ac:dyDescent="0.3">
      <c r="N1154" s="24"/>
    </row>
    <row r="1155" spans="14:14" ht="13.8" x14ac:dyDescent="0.3">
      <c r="N1155" s="24"/>
    </row>
    <row r="1156" spans="14:14" ht="13.8" x14ac:dyDescent="0.3">
      <c r="N1156" s="24"/>
    </row>
    <row r="1157" spans="14:14" ht="13.8" x14ac:dyDescent="0.3">
      <c r="N1157" s="24"/>
    </row>
    <row r="1158" spans="14:14" ht="13.8" x14ac:dyDescent="0.3">
      <c r="N1158" s="24"/>
    </row>
    <row r="1159" spans="14:14" ht="13.8" x14ac:dyDescent="0.3">
      <c r="N1159" s="24"/>
    </row>
    <row r="1160" spans="14:14" ht="13.8" x14ac:dyDescent="0.3">
      <c r="N1160" s="24"/>
    </row>
    <row r="1161" spans="14:14" ht="13.8" x14ac:dyDescent="0.3">
      <c r="N1161" s="24"/>
    </row>
    <row r="1162" spans="14:14" ht="13.8" x14ac:dyDescent="0.3">
      <c r="N1162" s="24"/>
    </row>
    <row r="1163" spans="14:14" ht="13.8" x14ac:dyDescent="0.3">
      <c r="N1163" s="24"/>
    </row>
    <row r="1164" spans="14:14" ht="13.8" x14ac:dyDescent="0.3">
      <c r="N1164" s="24"/>
    </row>
    <row r="1165" spans="14:14" ht="13.8" x14ac:dyDescent="0.3">
      <c r="N1165" s="24"/>
    </row>
    <row r="1166" spans="14:14" ht="13.8" x14ac:dyDescent="0.3">
      <c r="N1166" s="24"/>
    </row>
    <row r="1167" spans="14:14" ht="13.8" x14ac:dyDescent="0.3">
      <c r="N1167" s="24"/>
    </row>
    <row r="1168" spans="14:14" ht="13.8" x14ac:dyDescent="0.3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C19" sqref="C19"/>
    </sheetView>
  </sheetViews>
  <sheetFormatPr defaultColWidth="9.109375" defaultRowHeight="13.2" x14ac:dyDescent="0.25"/>
  <cols>
    <col min="1" max="1" width="3.109375" style="12" customWidth="1"/>
    <col min="2" max="2" width="10.5546875" style="213" customWidth="1"/>
    <col min="3" max="3" width="10.109375" style="41" customWidth="1"/>
    <col min="4" max="5" width="10.109375" style="12" customWidth="1"/>
    <col min="6" max="6" width="10.5546875" style="125" bestFit="1" customWidth="1"/>
    <col min="7" max="12" width="10.109375" style="12" customWidth="1"/>
    <col min="13" max="13" width="9.109375" style="226"/>
    <col min="14" max="14" width="9.6640625" style="226" customWidth="1"/>
    <col min="15" max="15" width="9.109375" style="226"/>
    <col min="16" max="16" width="9.109375" style="227"/>
    <col min="17" max="17" width="9.109375" style="217"/>
    <col min="18" max="18" width="9.109375" style="228"/>
    <col min="19" max="19" width="9.109375" style="226"/>
    <col min="20" max="20" width="9.109375" style="217"/>
    <col min="21" max="22" width="9.109375" style="226"/>
    <col min="23" max="26" width="9.109375" style="229"/>
    <col min="27" max="27" width="9.109375" style="226"/>
    <col min="28" max="28" width="11.6640625" style="229" customWidth="1"/>
    <col min="29" max="29" width="9.109375" style="226"/>
    <col min="30" max="16384" width="9.109375" style="12"/>
  </cols>
  <sheetData>
    <row r="1" spans="2:33" s="4" customFormat="1" ht="39.75" customHeight="1" x14ac:dyDescent="0.25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5">
      <c r="B2" s="213">
        <f>DATE(YEAR(Inputs!$K$7),MONTH(Inputs!$K$7)+1,1)</f>
        <v>36708</v>
      </c>
      <c r="C2" s="212" t="str">
        <f>[1]!'MAL/CLS1 4 12 7 23'</f>
        <v>1550.75</v>
      </c>
      <c r="D2" s="212" t="str">
        <f>[1]!'MCU/CLS1 4 12 7 23'</f>
        <v>1854.00</v>
      </c>
      <c r="E2" s="212" t="str">
        <f>[1]!'MPB/CLS1 4 12 6 23'</f>
        <v>472.50</v>
      </c>
      <c r="F2" s="123" t="str">
        <f>[1]!'MNI/CLS1 4 12 4 23'</f>
        <v>7856</v>
      </c>
      <c r="G2" s="212">
        <f>[1]!'MAG/CLS1 4 12 6 23'/100</f>
        <v>4.9000000000000004</v>
      </c>
      <c r="H2" s="212" t="str">
        <f>[1]!'MSN/CLS1 4 12 7 23'</f>
        <v>5260.00</v>
      </c>
      <c r="I2" s="212" t="str">
        <f>[1]!'MZN/CLS1 4 12 7 23'</f>
        <v>1152.50</v>
      </c>
      <c r="J2" s="248">
        <v>279.7</v>
      </c>
      <c r="K2" s="249">
        <v>847</v>
      </c>
      <c r="L2" s="212">
        <v>87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v>0.18751200041190122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5">
      <c r="B3" s="213">
        <f>DATE(YEAR(B2),MONTH(B2)+1,1)</f>
        <v>36739</v>
      </c>
      <c r="C3" s="212" t="str">
        <f>[1]!'MAL/CLS1 5 7 7 23'</f>
        <v>1556.75</v>
      </c>
      <c r="D3" s="212" t="str">
        <f>[1]!'MCU/CLS1 5 7 7 23'</f>
        <v>1860.50</v>
      </c>
      <c r="E3" s="212" t="str">
        <f>[1]!'MPB/CLS1 5 8 6 23'</f>
        <v>476.00</v>
      </c>
      <c r="F3" s="123" t="str">
        <f>[1]!'MNI/CLS1 5 10 4 23'</f>
        <v>7870</v>
      </c>
      <c r="G3" s="212">
        <f>[1]!'MAG/CLS1 5 7 7 23'/100</f>
        <v>4.91</v>
      </c>
      <c r="H3" s="212" t="str">
        <f>[1]!'MSN/CLS1 5 7 7 23'</f>
        <v>5276.00</v>
      </c>
      <c r="I3" s="212" t="str">
        <f>[1]!'MZN/CLS1 5 7 7 23'</f>
        <v>1156.00</v>
      </c>
      <c r="J3" s="248">
        <v>279.7</v>
      </c>
      <c r="K3" s="249">
        <v>847</v>
      </c>
      <c r="L3" s="212">
        <v>87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v>0.18448491954760868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5">
      <c r="B4" s="213">
        <f t="shared" ref="B4:B19" si="0">DATE(YEAR(B3),MONTH(B3)+1,1)</f>
        <v>36770</v>
      </c>
      <c r="C4" s="212" t="str">
        <f>[1]!'MAL/CLS1 6 7 7 23'</f>
        <v>1566.25</v>
      </c>
      <c r="D4" s="212" t="str">
        <f>[1]!'MCU/CLS1 6 7 7 23'</f>
        <v>1871.75</v>
      </c>
      <c r="E4" s="212" t="str">
        <f>[1]!'MPB/CLS1 6 8 6 23'</f>
        <v>479.75</v>
      </c>
      <c r="F4" s="123" t="str">
        <f>[1]!'MNI/CLS1 6 10 4 23'</f>
        <v>7850</v>
      </c>
      <c r="G4" s="212">
        <f>[1]!'MAG/CLS1 6 7 7 23'/100</f>
        <v>4.93</v>
      </c>
      <c r="H4" s="212" t="str">
        <f>[1]!'MSN/CLS1 6 7 7 23'</f>
        <v>5290.00</v>
      </c>
      <c r="I4" s="212" t="str">
        <f>[1]!'MZN/CLS1 6 7 7 23'</f>
        <v>1164.75</v>
      </c>
      <c r="J4" s="248">
        <v>282.89999999999998</v>
      </c>
      <c r="K4" s="249">
        <v>885</v>
      </c>
      <c r="L4" s="212">
        <v>87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v>0.18169266792017938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5">
      <c r="B5" s="213">
        <f t="shared" si="0"/>
        <v>36800</v>
      </c>
      <c r="C5" s="212" t="str">
        <f>[1]!'MAL/CLS1 7 7 7 23'</f>
        <v>1569.00</v>
      </c>
      <c r="D5" s="212" t="str">
        <f>[1]!'MCU/CLS1 7 7 7 23'</f>
        <v>1879.25</v>
      </c>
      <c r="E5" s="212" t="str">
        <f>[1]!'MPB/CLS1 6 8 6 23'</f>
        <v>479.75</v>
      </c>
      <c r="F5" s="123" t="str">
        <f>[1]!'MNI/CLS1 7 10 4 23'</f>
        <v>7795</v>
      </c>
      <c r="G5" s="212">
        <f>[1]!'MAG/CLS1 7 7 7 23'/100</f>
        <v>4.9450000000000003</v>
      </c>
      <c r="H5" s="212" t="str">
        <f>[1]!'MSN/CLS1 7 7 7 23'</f>
        <v>5302.00</v>
      </c>
      <c r="I5" s="212" t="str">
        <f>[1]!'MZN/CLS1 7 7 7 23'</f>
        <v>1166.75</v>
      </c>
      <c r="J5" s="248">
        <v>282.89999999999998</v>
      </c>
      <c r="K5" s="249">
        <v>885</v>
      </c>
      <c r="L5" s="212">
        <v>87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v>0.17861717366587657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5">
      <c r="B6" s="213">
        <f t="shared" si="0"/>
        <v>36831</v>
      </c>
      <c r="C6" s="212" t="str">
        <f>[1]!'MAL/CLS1 8 7 7 23'</f>
        <v>1570.00</v>
      </c>
      <c r="D6" s="212" t="str">
        <f>[1]!'MCU/CLS1 8 7 7 23'</f>
        <v>1884.75</v>
      </c>
      <c r="E6" s="212" t="str">
        <f>[1]!'MPB/CLS1 8 8 6 23'</f>
        <v>484.25</v>
      </c>
      <c r="F6" s="123" t="str">
        <f>[1]!'MNI/CLS1 8 10 4 23'</f>
        <v>7730</v>
      </c>
      <c r="G6" s="212">
        <f>[1]!'MAG/CLS1 8 7 7 23'/100</f>
        <v>4.95</v>
      </c>
      <c r="H6" s="212" t="str">
        <f>[1]!'MSN/CLS1 8 7 7 23'</f>
        <v>5313.00</v>
      </c>
      <c r="I6" s="212" t="str">
        <f>[1]!'MZN/CLS1 8 7 7 23'</f>
        <v>1168.00</v>
      </c>
      <c r="J6" s="248">
        <v>285.89999999999998</v>
      </c>
      <c r="K6" s="249">
        <v>920</v>
      </c>
      <c r="L6" s="212">
        <v>87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v>0.17667788430408912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5">
      <c r="B7" s="213">
        <f t="shared" si="0"/>
        <v>36861</v>
      </c>
      <c r="C7" s="212" t="str">
        <f>[1]!'MAL/CLS1 9 7 7 23'</f>
        <v>1567.00</v>
      </c>
      <c r="D7" s="212" t="str">
        <f>[1]!'MCU/CLS1 9 7 7 23'</f>
        <v>1887.25</v>
      </c>
      <c r="E7" s="212" t="str">
        <f>[1]!'MPB/CLS1 9 8 6 23'</f>
        <v>486.00</v>
      </c>
      <c r="F7" s="123" t="str">
        <f>[1]!'MNI/CLS1 9 10 4 23'</f>
        <v>7665</v>
      </c>
      <c r="G7" s="212">
        <f>[1]!'MAG/CLS1 9 7 7 23'/100</f>
        <v>4.95</v>
      </c>
      <c r="H7" s="212" t="str">
        <f>[1]!'MSN/CLS1 9 7 7 23'</f>
        <v>5323.00</v>
      </c>
      <c r="I7" s="212" t="str">
        <f>[1]!'MZN/CLS1 9 7 7 23'</f>
        <v>1169.00</v>
      </c>
      <c r="J7" s="248">
        <v>285.89999999999998</v>
      </c>
      <c r="K7" s="249">
        <v>920</v>
      </c>
      <c r="L7" s="212">
        <v>87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v>0.17470084459759788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5">
      <c r="B8" s="213">
        <f t="shared" si="0"/>
        <v>36892</v>
      </c>
      <c r="C8" s="212" t="str">
        <f>[1]!'MAL/CLS1 10 7 7 23'</f>
        <v>1562.25</v>
      </c>
      <c r="D8" s="212" t="str">
        <f>[1]!'MCU/CLS1 10 7 7 23'</f>
        <v>1885.00</v>
      </c>
      <c r="E8" s="212" t="str">
        <f>[1]!'MPB/CLS1 10 8 6 23'</f>
        <v>487.25</v>
      </c>
      <c r="F8" s="123" t="str">
        <f>[1]!'MNI/CLS1 10 10 4 23'</f>
        <v>7580</v>
      </c>
      <c r="G8" s="212">
        <f>[1]!'MAG/CLS1 10 7 7 23'/100</f>
        <v>4.95</v>
      </c>
      <c r="H8" s="212" t="str">
        <f>[1]!'MSN/CLS1 10 7 7 23'</f>
        <v>5330.00</v>
      </c>
      <c r="I8" s="212" t="str">
        <f>[1]!'MZN/CLS1 10 7 7 23'</f>
        <v>1167.50</v>
      </c>
      <c r="J8" s="248">
        <v>288.5</v>
      </c>
      <c r="K8" s="249">
        <v>943</v>
      </c>
      <c r="L8" s="212">
        <v>87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v>0.17158828648111807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5">
      <c r="B9" s="213">
        <f t="shared" si="0"/>
        <v>36923</v>
      </c>
      <c r="C9" s="212" t="str">
        <f>[1]!'MAL/CLS1 11 7 7 23'</f>
        <v>1557.50</v>
      </c>
      <c r="D9" s="212" t="str">
        <f>[1]!'MCU/CLS1 11 7 7 23'</f>
        <v>1882.75</v>
      </c>
      <c r="E9" s="212" t="str">
        <f>[1]!'MPB/CLS1 11 8 6 23'</f>
        <v>488.50</v>
      </c>
      <c r="F9" s="123" t="str">
        <f>[1]!'MNI/CLS1 11 10 4 23'</f>
        <v>7495</v>
      </c>
      <c r="G9" s="212">
        <f>[1]!'MAG/CLS1 11 7 7 23'/100</f>
        <v>4.95</v>
      </c>
      <c r="H9" s="212" t="str">
        <f>[1]!'MSN/CLS1 11 7 7 23'</f>
        <v>5336.00</v>
      </c>
      <c r="I9" s="212" t="str">
        <f>[1]!'MZN/CLS1 11 7 7 23'</f>
        <v>1166.00</v>
      </c>
      <c r="J9" s="248">
        <v>288.5</v>
      </c>
      <c r="K9" s="249">
        <v>943</v>
      </c>
      <c r="L9" s="212">
        <v>87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v>0.16810438813246856</v>
      </c>
      <c r="W9" s="41"/>
      <c r="X9" s="41"/>
      <c r="Y9" s="41"/>
      <c r="Z9" s="41"/>
      <c r="AA9" s="41"/>
      <c r="AB9" s="41"/>
      <c r="AC9" s="41"/>
    </row>
    <row r="10" spans="2:33" x14ac:dyDescent="0.25">
      <c r="B10" s="213">
        <f t="shared" si="0"/>
        <v>36951</v>
      </c>
      <c r="C10" s="212" t="str">
        <f>[1]!'MAL/CLS1 5 23 7 23'</f>
        <v>1553.00</v>
      </c>
      <c r="D10" s="212" t="str">
        <f>[1]!'MCU/CLS1 5 23 7 23'</f>
        <v>1880.50</v>
      </c>
      <c r="E10" s="212" t="str">
        <f>[1]!'MPB/CLS1 5 24 6 23'</f>
        <v>489.75</v>
      </c>
      <c r="F10" s="123" t="str">
        <f>[1]!'MNI/CLS1 5 26 4 23'</f>
        <v>7420</v>
      </c>
      <c r="G10" s="212">
        <f>[1]!'MAG/CLS1 5 23 7 23'/100</f>
        <v>4.95</v>
      </c>
      <c r="H10" s="212" t="str">
        <f>[1]!'MSN/CLS1 5 23 7 23'</f>
        <v>5342.00</v>
      </c>
      <c r="I10" s="212" t="str">
        <f>[1]!'MZN/CLS1 5 23 7 23'</f>
        <v>1164.50</v>
      </c>
      <c r="J10" s="248">
        <v>291.10000000000002</v>
      </c>
      <c r="K10" s="249">
        <v>967</v>
      </c>
      <c r="L10" s="212">
        <v>87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v>0.16511981384382549</v>
      </c>
      <c r="W10" s="41"/>
      <c r="X10" s="41"/>
      <c r="Y10" s="41"/>
      <c r="Z10" s="41"/>
      <c r="AA10" s="41"/>
      <c r="AB10" s="41"/>
      <c r="AC10" s="41"/>
    </row>
    <row r="11" spans="2:33" x14ac:dyDescent="0.25">
      <c r="B11" s="213">
        <f t="shared" si="0"/>
        <v>36982</v>
      </c>
      <c r="C11" s="212" t="str">
        <f>[1]!'MAL/CLS1 6 23 7 23'</f>
        <v>1548.50</v>
      </c>
      <c r="D11" s="212" t="str">
        <f>[1]!'MCU/CLS1 6 23 7 23'</f>
        <v>1878.75</v>
      </c>
      <c r="E11" s="212" t="str">
        <f>[1]!'MPB/CLS1 6 24 6 23'</f>
        <v>490.75</v>
      </c>
      <c r="F11" s="123" t="str">
        <f>[1]!'MNI/CLS1 6 26 4 23'</f>
        <v>7360</v>
      </c>
      <c r="G11" s="212">
        <f>[1]!'MAG/CLS1 6 23 7 23'/100</f>
        <v>4.95</v>
      </c>
      <c r="H11" s="212" t="str">
        <f>[1]!'MSN/CLS1 6 23 7 23'</f>
        <v>5348.00</v>
      </c>
      <c r="I11" s="212" t="str">
        <f>[1]!'MZN/CLS1 6 23 7 23'</f>
        <v>1163.00</v>
      </c>
      <c r="J11" s="248">
        <v>291.10000000000002</v>
      </c>
      <c r="K11" s="249">
        <v>967</v>
      </c>
      <c r="L11" s="212">
        <v>87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v>0.16241794916088903</v>
      </c>
      <c r="W11" s="41"/>
      <c r="X11" s="41"/>
      <c r="Y11" s="41"/>
      <c r="Z11" s="41"/>
      <c r="AA11" s="41"/>
      <c r="AB11" s="41"/>
      <c r="AC11" s="41"/>
    </row>
    <row r="12" spans="2:33" x14ac:dyDescent="0.25">
      <c r="B12" s="213">
        <f t="shared" si="0"/>
        <v>37012</v>
      </c>
      <c r="C12" s="212" t="str">
        <f>[1]!'MAL/CLS1 7 23 7 23'</f>
        <v>1545.00</v>
      </c>
      <c r="D12" s="212" t="str">
        <f>[1]!'MCU/CLS1 7 23 7 23'</f>
        <v>1877.00</v>
      </c>
      <c r="E12" s="212" t="str">
        <f>[1]!'MPB/CLS1 6 24 6 23'</f>
        <v>490.75</v>
      </c>
      <c r="F12" s="123" t="str">
        <f>[1]!'MNI/CLS1 7 26 4 23'</f>
        <v>7305</v>
      </c>
      <c r="G12" s="212">
        <f>[1]!'MAG/CLS1 7 23 7 23'/100</f>
        <v>4.95</v>
      </c>
      <c r="H12" s="212" t="str">
        <f>[1]!'MSN/CLS1 7 23 7 23'</f>
        <v>5354.00</v>
      </c>
      <c r="I12" s="212" t="str">
        <f>[1]!'MZN/CLS1 7 23 7 23'</f>
        <v>1161.25</v>
      </c>
      <c r="J12" s="248">
        <v>293.60000000000002</v>
      </c>
      <c r="K12" s="249">
        <v>993</v>
      </c>
      <c r="L12" s="212">
        <v>87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v>0.16012945708088988</v>
      </c>
      <c r="W12" s="41"/>
      <c r="X12" s="41"/>
      <c r="Y12" s="41"/>
      <c r="Z12" s="41"/>
      <c r="AA12" s="41"/>
      <c r="AB12" s="41"/>
      <c r="AC12" s="41"/>
    </row>
    <row r="13" spans="2:33" x14ac:dyDescent="0.25">
      <c r="B13" s="213">
        <f t="shared" si="0"/>
        <v>37043</v>
      </c>
      <c r="C13" s="212" t="str">
        <f>[1]!'MAL/CLS1 8 23 7 23'</f>
        <v>1541.50</v>
      </c>
      <c r="D13" s="212" t="str">
        <f>[1]!'MCU/CLS1 8 23 7 23'</f>
        <v>1875.25</v>
      </c>
      <c r="E13" s="212" t="str">
        <f>[1]!'MPB/CLS1 8 24 6 23'</f>
        <v>492.75</v>
      </c>
      <c r="F13" s="123" t="str">
        <f>[1]!'MNI/CLS1 8 26 4 23'</f>
        <v>7255</v>
      </c>
      <c r="G13" s="212">
        <f>[1]!'MAG/CLS1 8 23 7 23'/100</f>
        <v>4.95</v>
      </c>
      <c r="H13" s="212" t="str">
        <f>[1]!'MSN/CLS1 8 23 7 23'</f>
        <v>5360.00</v>
      </c>
      <c r="I13" s="212" t="str">
        <f>[1]!'MZN/CLS1 8 23 7 23'</f>
        <v>1159.50</v>
      </c>
      <c r="J13" s="248">
        <v>293.60000000000002</v>
      </c>
      <c r="K13" s="249">
        <v>993</v>
      </c>
      <c r="L13" s="212">
        <v>87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v>0.15826371672247866</v>
      </c>
      <c r="W13" s="41"/>
      <c r="X13" s="41"/>
      <c r="Y13" s="41"/>
      <c r="Z13" s="41"/>
      <c r="AA13" s="41"/>
      <c r="AB13" s="41"/>
      <c r="AC13" s="41"/>
    </row>
    <row r="14" spans="2:33" x14ac:dyDescent="0.25">
      <c r="B14" s="213">
        <f t="shared" si="0"/>
        <v>37073</v>
      </c>
      <c r="C14" s="212" t="str">
        <f>[1]!'MAL/CLS1 9 23 7 23'</f>
        <v>1538.50</v>
      </c>
      <c r="D14" s="212" t="str">
        <f>[1]!'MCU/CLS1 9 23 7 23'</f>
        <v>1873.75</v>
      </c>
      <c r="E14" s="212" t="str">
        <f>[1]!'MPB/CLS1 9 24 6 23'</f>
        <v>493.75</v>
      </c>
      <c r="F14" s="123" t="str">
        <f>[1]!'MNI/CLS1 9 26 4 23'</f>
        <v>7205</v>
      </c>
      <c r="G14" s="212">
        <f>[1]!'MAG/CLS1 9 23 7 23'/100</f>
        <v>4.95</v>
      </c>
      <c r="H14" s="212" t="str">
        <f>[1]!'MSN/CLS1 9 23 7 23'</f>
        <v>5365.00</v>
      </c>
      <c r="I14" s="212" t="str">
        <f>[1]!'MZN/CLS1 9 23 7 23'</f>
        <v>1157.75</v>
      </c>
      <c r="J14" s="248">
        <v>296.2</v>
      </c>
      <c r="K14" s="249">
        <v>1028</v>
      </c>
      <c r="L14" s="212">
        <v>87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v>0.15698782789477855</v>
      </c>
      <c r="W14" s="41"/>
      <c r="X14" s="41"/>
      <c r="Y14" s="41"/>
      <c r="Z14" s="41"/>
      <c r="AA14" s="41"/>
      <c r="AB14" s="41"/>
      <c r="AC14" s="41"/>
    </row>
    <row r="15" spans="2:33" x14ac:dyDescent="0.25">
      <c r="B15" s="213">
        <f t="shared" si="0"/>
        <v>37104</v>
      </c>
      <c r="C15" s="212" t="str">
        <f>[1]!'MAL/CLS1 10 23 7 23'</f>
        <v>1535.50</v>
      </c>
      <c r="D15" s="212" t="str">
        <f>[1]!'MCU/CLS1 10 23 7 23'</f>
        <v>1872.25</v>
      </c>
      <c r="E15" s="212" t="str">
        <f>[1]!'MPB/CLS1 10 24 6 23'</f>
        <v>494.75</v>
      </c>
      <c r="F15" s="123" t="str">
        <f>[1]!'MNI/CLS1 10 26 4 23'</f>
        <v>7155</v>
      </c>
      <c r="G15" s="212">
        <f>[1]!'MAG/CLS1 10 23 7 23'/100</f>
        <v>4.95</v>
      </c>
      <c r="H15" s="212" t="str">
        <f>[1]!'MSN/CLS1 10 23 7 23'</f>
        <v>5370.00</v>
      </c>
      <c r="I15" s="212" t="str">
        <f>[1]!'MZN/CLS1 10 23 7 23'</f>
        <v>1156.00</v>
      </c>
      <c r="J15" s="248">
        <v>296.2</v>
      </c>
      <c r="K15" s="249">
        <v>1028</v>
      </c>
      <c r="L15" s="212">
        <v>87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v>0.15537866304213213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5">
      <c r="B16" s="237">
        <f t="shared" si="0"/>
        <v>37135</v>
      </c>
      <c r="C16" s="257" t="str">
        <f>[1]!'MAL/CLS1 11 23 7 23'</f>
        <v>1532.50</v>
      </c>
      <c r="D16" s="257" t="str">
        <f>[1]!'MCU/CLS1 11 23 7 23'</f>
        <v>1870.75</v>
      </c>
      <c r="E16" s="257" t="str">
        <f>[1]!'MPB/CLS1 11 24 6 23'</f>
        <v>495.50</v>
      </c>
      <c r="F16" s="123" t="str">
        <f>[1]!'MNI/CLS1 11 26 4 23'</f>
        <v>7120</v>
      </c>
      <c r="G16" s="257">
        <f>[1]!'MAG/CLS1 11 23 7 23'/100</f>
        <v>4.95</v>
      </c>
      <c r="H16" s="257" t="str">
        <f>[1]!'MSN/CLS1 11 23 7 23'</f>
        <v>5375.00</v>
      </c>
      <c r="I16" s="257" t="str">
        <f>[1]!'MZN/CLS1 11 23 7 23'</f>
        <v>1154.25</v>
      </c>
      <c r="J16" s="248">
        <v>298.7</v>
      </c>
      <c r="K16" s="249">
        <v>1028</v>
      </c>
      <c r="L16" s="212">
        <v>87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258">
        <v>0.15379141700985116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5">
      <c r="B17" s="215">
        <f t="shared" si="0"/>
        <v>37165</v>
      </c>
      <c r="C17" s="233" t="str">
        <f>[1]!'MAL/CLS1 5 39 7 23'</f>
        <v>1529.50</v>
      </c>
      <c r="D17" s="233" t="str">
        <f>[1]!'MCU/CLS1 5 39 7 23'</f>
        <v>1869.25</v>
      </c>
      <c r="E17" s="233" t="str">
        <f>E16</f>
        <v>495.50</v>
      </c>
      <c r="F17" s="238" t="str">
        <f>[1]!'MNI/CLS1 5 42 4 23'</f>
        <v>7085</v>
      </c>
      <c r="G17" s="233">
        <f>G16</f>
        <v>4.95</v>
      </c>
      <c r="H17" s="233" t="str">
        <f>[1]!'MSN/CLS1 5 39 7 23'</f>
        <v>5380.00</v>
      </c>
      <c r="I17" s="233" t="str">
        <f>[1]!'MZN/CLS1 5 39 7 23'</f>
        <v>1152.50</v>
      </c>
      <c r="J17" s="248">
        <v>298.7</v>
      </c>
      <c r="K17" s="249">
        <v>1028</v>
      </c>
      <c r="L17" s="212">
        <v>87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235">
        <v>0.15194227713960623</v>
      </c>
      <c r="W17" s="235"/>
      <c r="X17" s="235"/>
      <c r="Y17" s="235"/>
      <c r="Z17" s="235"/>
      <c r="AA17" s="235"/>
      <c r="AB17" s="235"/>
      <c r="AC17" s="235"/>
    </row>
    <row r="18" spans="1:29" x14ac:dyDescent="0.25">
      <c r="B18" s="213">
        <f t="shared" si="0"/>
        <v>37196</v>
      </c>
      <c r="C18" s="212" t="str">
        <f>[1]!'MAL/CLS1 7 39 7 23'</f>
        <v>1523.50</v>
      </c>
      <c r="D18" s="212" t="str">
        <f>[1]!'MCU/CLS1 7 39 7 23'</f>
        <v>1866.25</v>
      </c>
      <c r="E18" s="212" t="str">
        <f>E17</f>
        <v>495.50</v>
      </c>
      <c r="F18" s="123" t="str">
        <f>[1]!'MNI/CLS1 7 42 4 23'</f>
        <v>7015</v>
      </c>
      <c r="G18" s="212">
        <f t="shared" ref="G18:G80" si="1">G17</f>
        <v>4.95</v>
      </c>
      <c r="H18" s="212" t="str">
        <f>H17</f>
        <v>5380.00</v>
      </c>
      <c r="I18" s="212" t="str">
        <f>[1]!'MZN/CLS1 7 39 7 23'</f>
        <v>1149.00</v>
      </c>
      <c r="J18" s="248">
        <v>301.3</v>
      </c>
      <c r="K18" s="249">
        <v>1028</v>
      </c>
      <c r="L18" s="212">
        <v>87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v>0.15034032019187726</v>
      </c>
      <c r="W18" s="41"/>
      <c r="X18" s="41"/>
      <c r="Y18" s="41"/>
      <c r="Z18" s="41"/>
      <c r="AA18" s="41"/>
      <c r="AB18" s="41"/>
      <c r="AC18" s="41"/>
    </row>
    <row r="19" spans="1:29" x14ac:dyDescent="0.25">
      <c r="B19" s="213">
        <f t="shared" si="0"/>
        <v>37226</v>
      </c>
      <c r="C19" s="212" t="str">
        <f>[1]!'MAL/CLS1 7 39 7 23'</f>
        <v>1523.50</v>
      </c>
      <c r="D19" s="212" t="str">
        <f>[1]!'MCU/CLS1 7 39 7 23'</f>
        <v>1866.25</v>
      </c>
      <c r="E19" s="212" t="str">
        <f t="shared" ref="E19:E80" si="2">E18</f>
        <v>495.50</v>
      </c>
      <c r="F19" s="123" t="str">
        <f>[1]!'MNI/CLS1 7 42 4 23'</f>
        <v>7015</v>
      </c>
      <c r="G19" s="212">
        <f t="shared" si="1"/>
        <v>4.95</v>
      </c>
      <c r="H19" s="212" t="str">
        <f t="shared" ref="H19:H80" si="3">H18</f>
        <v>5380.00</v>
      </c>
      <c r="I19" s="212" t="str">
        <f>[1]!'MZN/CLS1 7 39 7 23'</f>
        <v>1149.00</v>
      </c>
      <c r="J19" s="248">
        <v>301.3</v>
      </c>
      <c r="K19" s="249">
        <v>1028</v>
      </c>
      <c r="L19" s="212">
        <v>87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v>0.14874798679703755</v>
      </c>
      <c r="W19" s="41"/>
      <c r="X19" s="41"/>
      <c r="Y19" s="41"/>
      <c r="Z19" s="41"/>
      <c r="AA19" s="41"/>
      <c r="AB19" s="41"/>
      <c r="AC19" s="41"/>
    </row>
    <row r="20" spans="1:29" x14ac:dyDescent="0.25">
      <c r="B20" s="213">
        <f t="shared" ref="B20:B35" si="4">DATE(YEAR(B19),MONTH(B19)+1,1)</f>
        <v>37257</v>
      </c>
      <c r="C20" s="212" t="str">
        <f>[1]!'MAL/CLS1 8 39 7 23'</f>
        <v>1522.50</v>
      </c>
      <c r="D20" s="212" t="str">
        <f>[1]!'MCU/CLS1 8 39 7 23'</f>
        <v>1865.25</v>
      </c>
      <c r="E20" s="212" t="str">
        <f t="shared" si="2"/>
        <v>495.50</v>
      </c>
      <c r="F20" s="123" t="str">
        <f>[1]!'MNI/CLS1 8 42 4 23'</f>
        <v>6975</v>
      </c>
      <c r="G20" s="212">
        <f t="shared" si="1"/>
        <v>4.95</v>
      </c>
      <c r="H20" s="212" t="str">
        <f t="shared" si="3"/>
        <v>5380.00</v>
      </c>
      <c r="I20" s="212" t="str">
        <f>[1]!'MZN/CLS1 8 39 7 23'</f>
        <v>1147.00</v>
      </c>
      <c r="J20" s="248">
        <v>303.8</v>
      </c>
      <c r="K20" s="249">
        <v>1028</v>
      </c>
      <c r="L20" s="212">
        <v>87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v>0.14782439986008594</v>
      </c>
      <c r="W20" s="41"/>
      <c r="X20" s="41"/>
      <c r="Y20" s="41"/>
      <c r="Z20" s="41"/>
      <c r="AA20" s="41"/>
      <c r="AB20" s="41"/>
      <c r="AC20" s="41"/>
    </row>
    <row r="21" spans="1:29" x14ac:dyDescent="0.25">
      <c r="B21" s="213">
        <f t="shared" si="4"/>
        <v>37288</v>
      </c>
      <c r="C21" s="212" t="str">
        <f>[1]!'MAL/CLS1 9 39 7 23'</f>
        <v>1521.50</v>
      </c>
      <c r="D21" s="212" t="str">
        <f>[1]!'MCU/CLS1 9 39 7 23'</f>
        <v>1864.25</v>
      </c>
      <c r="E21" s="212" t="str">
        <f t="shared" si="2"/>
        <v>495.50</v>
      </c>
      <c r="F21" s="123" t="str">
        <f>[1]!'MNI/CLS1 9 42 4 23'</f>
        <v>6945</v>
      </c>
      <c r="G21" s="212">
        <f t="shared" si="1"/>
        <v>4.95</v>
      </c>
      <c r="H21" s="212" t="str">
        <f t="shared" si="3"/>
        <v>5380.00</v>
      </c>
      <c r="I21" s="212" t="str">
        <f>[1]!'MZN/CLS1 9 39 7 23'</f>
        <v>1145.00</v>
      </c>
      <c r="J21" s="248">
        <v>303.8</v>
      </c>
      <c r="K21" s="249">
        <v>1028</v>
      </c>
      <c r="L21" s="212">
        <v>87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v>0.14621807286995572</v>
      </c>
      <c r="W21" s="41"/>
      <c r="X21" s="41"/>
      <c r="Y21" s="41"/>
      <c r="Z21" s="41"/>
      <c r="AA21" s="41"/>
      <c r="AB21" s="41"/>
      <c r="AC21" s="41"/>
    </row>
    <row r="22" spans="1:29" x14ac:dyDescent="0.25">
      <c r="B22" s="213">
        <f t="shared" si="4"/>
        <v>37316</v>
      </c>
      <c r="C22" s="212" t="str">
        <f>[1]!'MAL/CLS1 10 39 7 23'</f>
        <v>1520.50</v>
      </c>
      <c r="D22" s="212" t="str">
        <f>[1]!'MCU/CLS1 10 39 7 23'</f>
        <v>1863.25</v>
      </c>
      <c r="E22" s="212" t="str">
        <f t="shared" si="2"/>
        <v>495.50</v>
      </c>
      <c r="F22" s="123" t="str">
        <f>[1]!'MNI/CLS1 10 42 4 23'</f>
        <v>6915</v>
      </c>
      <c r="G22" s="212">
        <f t="shared" si="1"/>
        <v>4.95</v>
      </c>
      <c r="H22" s="212" t="str">
        <f t="shared" si="3"/>
        <v>5380.00</v>
      </c>
      <c r="I22" s="212" t="str">
        <f>[1]!'MZN/CLS1 10 39 7 23'</f>
        <v>1143.25</v>
      </c>
      <c r="J22" s="248">
        <v>306.3</v>
      </c>
      <c r="K22" s="249">
        <v>1028</v>
      </c>
      <c r="L22" s="212">
        <v>87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v>0.14485527886723429</v>
      </c>
      <c r="W22" s="41"/>
      <c r="X22" s="41"/>
      <c r="Y22" s="41"/>
      <c r="Z22" s="41"/>
      <c r="AA22" s="41"/>
      <c r="AB22" s="41"/>
      <c r="AC22" s="41"/>
    </row>
    <row r="23" spans="1:29" x14ac:dyDescent="0.25">
      <c r="B23" s="213">
        <f t="shared" si="4"/>
        <v>37347</v>
      </c>
      <c r="C23" s="212" t="str">
        <f>[1]!'MAL/CLS1 11 39 7 23'</f>
        <v>1519.50</v>
      </c>
      <c r="D23" s="212" t="str">
        <f>[1]!'MCU/CLS1 11 39 7 23'</f>
        <v>1862.25</v>
      </c>
      <c r="E23" s="212" t="str">
        <f t="shared" si="2"/>
        <v>495.50</v>
      </c>
      <c r="F23" s="123" t="str">
        <f>[1]!'MNI/CLS1 11 42 4 23'</f>
        <v>6890</v>
      </c>
      <c r="G23" s="212">
        <f t="shared" si="1"/>
        <v>4.95</v>
      </c>
      <c r="H23" s="212" t="str">
        <f t="shared" si="3"/>
        <v>5380.00</v>
      </c>
      <c r="I23" s="212" t="str">
        <f>[1]!'MZN/CLS1 11 39 7 23'</f>
        <v>1141.50</v>
      </c>
      <c r="J23" s="248">
        <v>306.3</v>
      </c>
      <c r="K23" s="249">
        <v>1028</v>
      </c>
      <c r="L23" s="212">
        <v>87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v>0.14350075680209184</v>
      </c>
      <c r="W23" s="41"/>
      <c r="X23" s="41"/>
      <c r="Y23" s="41"/>
      <c r="Z23" s="41"/>
      <c r="AA23" s="41"/>
      <c r="AB23" s="41"/>
      <c r="AC23" s="41"/>
    </row>
    <row r="24" spans="1:29" x14ac:dyDescent="0.25">
      <c r="B24" s="213">
        <f t="shared" si="4"/>
        <v>37377</v>
      </c>
      <c r="C24" s="212" t="str">
        <f>[1]!'MAL/CLS1 5 55 7 23'</f>
        <v>1518.50</v>
      </c>
      <c r="D24" s="212" t="str">
        <f>[1]!'MCU/CLS1 5 55 7 23'</f>
        <v>1861.25</v>
      </c>
      <c r="E24" s="212" t="str">
        <f t="shared" si="2"/>
        <v>495.50</v>
      </c>
      <c r="F24" s="123" t="str">
        <f>[1]!'MNI/CLS1 5 58 4 23'</f>
        <v>6865</v>
      </c>
      <c r="G24" s="212">
        <f t="shared" si="1"/>
        <v>4.95</v>
      </c>
      <c r="H24" s="212" t="str">
        <f t="shared" si="3"/>
        <v>5380.00</v>
      </c>
      <c r="I24" s="212" t="str">
        <f>[1]!'MZN/CLS1 5 55 7 23'</f>
        <v>1139.75</v>
      </c>
      <c r="J24" s="248">
        <v>306.3</v>
      </c>
      <c r="K24" s="249">
        <v>1028</v>
      </c>
      <c r="L24" s="212">
        <v>87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v>0.14214740174731624</v>
      </c>
      <c r="W24" s="41"/>
      <c r="X24" s="41"/>
      <c r="Y24" s="41"/>
      <c r="Z24" s="41"/>
      <c r="AA24" s="41"/>
      <c r="AB24" s="41"/>
      <c r="AC24" s="41"/>
    </row>
    <row r="25" spans="1:29" x14ac:dyDescent="0.25">
      <c r="B25" s="213">
        <f t="shared" si="4"/>
        <v>37408</v>
      </c>
      <c r="C25" s="212" t="str">
        <f>[1]!'MAL/CLS1 6 55 7 23'</f>
        <v>1517.50</v>
      </c>
      <c r="D25" s="212" t="str">
        <f>[1]!'MCU/CLS1 6 55 7 23'</f>
        <v>1860.50</v>
      </c>
      <c r="E25" s="212" t="str">
        <f t="shared" si="2"/>
        <v>495.50</v>
      </c>
      <c r="F25" s="123" t="str">
        <f>[1]!'MNI/CLS1 6 58 4 23'</f>
        <v>6840</v>
      </c>
      <c r="G25" s="212">
        <f t="shared" si="1"/>
        <v>4.95</v>
      </c>
      <c r="H25" s="212" t="str">
        <f t="shared" si="3"/>
        <v>5380.00</v>
      </c>
      <c r="I25" s="212" t="str">
        <f>[1]!'MZN/CLS1 6 55 7 23'</f>
        <v>1138.00</v>
      </c>
      <c r="J25" s="248">
        <v>306.3</v>
      </c>
      <c r="K25" s="249">
        <v>1028</v>
      </c>
      <c r="L25" s="212">
        <v>87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v>0.14109126551871501</v>
      </c>
      <c r="W25" s="41"/>
      <c r="X25" s="41"/>
      <c r="Y25" s="41"/>
      <c r="Z25" s="41"/>
      <c r="AA25" s="41"/>
      <c r="AB25" s="41"/>
      <c r="AC25" s="41"/>
    </row>
    <row r="26" spans="1:29" x14ac:dyDescent="0.25">
      <c r="B26" s="213">
        <f t="shared" si="4"/>
        <v>37438</v>
      </c>
      <c r="C26" s="212" t="str">
        <f>[1]!'MAL/CLS1 7 55 7 23'</f>
        <v>1516.50</v>
      </c>
      <c r="D26" s="212" t="str">
        <f>[1]!'MCU/CLS1 7 55 7 23'</f>
        <v>1859.75</v>
      </c>
      <c r="E26" s="212" t="str">
        <f t="shared" si="2"/>
        <v>495.50</v>
      </c>
      <c r="F26" s="123" t="str">
        <f>[1]!'MNI/CLS1 7 58 4 23'</f>
        <v>6815</v>
      </c>
      <c r="G26" s="212">
        <f t="shared" si="1"/>
        <v>4.95</v>
      </c>
      <c r="H26" s="212" t="str">
        <f t="shared" si="3"/>
        <v>5380.00</v>
      </c>
      <c r="I26" s="212" t="str">
        <f>[1]!'MZN/CLS1 7 55 7 23'</f>
        <v>1136.25</v>
      </c>
      <c r="J26" s="248">
        <v>306.3</v>
      </c>
      <c r="K26" s="249">
        <v>1028</v>
      </c>
      <c r="L26" s="212">
        <v>87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v>0.14000357697323901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5">
      <c r="A27" s="236"/>
      <c r="B27" s="237">
        <f t="shared" si="4"/>
        <v>37469</v>
      </c>
      <c r="C27" s="212" t="str">
        <f>[1]!'MAL/CLS1 8 55 7 23'</f>
        <v>1515.50</v>
      </c>
      <c r="D27" s="212" t="str">
        <f>[1]!'MCU/CLS1 8 55 7 23'</f>
        <v>1859.00</v>
      </c>
      <c r="E27" s="212" t="str">
        <f t="shared" si="2"/>
        <v>495.50</v>
      </c>
      <c r="F27" s="123" t="str">
        <f>[1]!'MNI/CLS1 8 58 4 23'</f>
        <v>6790</v>
      </c>
      <c r="G27" s="212">
        <f t="shared" si="1"/>
        <v>4.95</v>
      </c>
      <c r="H27" s="212" t="str">
        <f t="shared" si="3"/>
        <v>5380.00</v>
      </c>
      <c r="I27" s="212" t="str">
        <f>[1]!'MZN/CLS1 8 55 7 23'</f>
        <v>1134.50</v>
      </c>
      <c r="J27" s="248">
        <v>306.3</v>
      </c>
      <c r="K27" s="249">
        <v>1028</v>
      </c>
      <c r="L27" s="212">
        <v>87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235">
        <v>0.13902809734457253</v>
      </c>
      <c r="W27" s="235"/>
      <c r="X27" s="235"/>
      <c r="Y27" s="235"/>
      <c r="Z27" s="235"/>
      <c r="AA27" s="235"/>
      <c r="AB27" s="235"/>
      <c r="AC27" s="235"/>
    </row>
    <row r="28" spans="1:29" x14ac:dyDescent="0.25">
      <c r="A28" s="216"/>
      <c r="B28" s="215">
        <f t="shared" si="4"/>
        <v>37500</v>
      </c>
      <c r="C28" s="233" t="str">
        <f>[1]!'MAL/CLS1 9 55 7 23'</f>
        <v>1514.50</v>
      </c>
      <c r="D28" s="233" t="str">
        <f>[1]!'MCU/CLS1 9 55 7 23'</f>
        <v>1858.25</v>
      </c>
      <c r="E28" s="233" t="str">
        <f t="shared" si="2"/>
        <v>495.50</v>
      </c>
      <c r="F28" s="234" t="str">
        <f>[1]!'MNI/CLS1 9 58 4 23'</f>
        <v>6765</v>
      </c>
      <c r="G28" s="233">
        <f t="shared" si="1"/>
        <v>4.95</v>
      </c>
      <c r="H28" s="233" t="str">
        <f t="shared" si="3"/>
        <v>5380.00</v>
      </c>
      <c r="I28" s="233" t="str">
        <f>[1]!'MZN/CLS1 9 55 7 23'</f>
        <v>1132.75</v>
      </c>
      <c r="J28" s="248">
        <v>306.3</v>
      </c>
      <c r="K28" s="249">
        <v>1028</v>
      </c>
      <c r="L28" s="212">
        <v>87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v>0.13807688716276326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5">
      <c r="A29" s="236"/>
      <c r="B29" s="237">
        <f t="shared" si="4"/>
        <v>37530</v>
      </c>
      <c r="C29" s="212" t="str">
        <f>C28</f>
        <v>1514.50</v>
      </c>
      <c r="D29" s="212" t="str">
        <f>D28</f>
        <v>1858.25</v>
      </c>
      <c r="E29" s="212" t="str">
        <f t="shared" si="2"/>
        <v>495.50</v>
      </c>
      <c r="F29" s="123" t="str">
        <f>F28</f>
        <v>6765</v>
      </c>
      <c r="G29" s="212">
        <f t="shared" si="1"/>
        <v>4.95</v>
      </c>
      <c r="H29" s="212" t="str">
        <f t="shared" si="3"/>
        <v>5380.00</v>
      </c>
      <c r="I29" s="212" t="str">
        <f>I28</f>
        <v>1132.75</v>
      </c>
      <c r="J29" s="248">
        <v>306.3</v>
      </c>
      <c r="K29" s="249">
        <v>1028</v>
      </c>
      <c r="L29" s="212">
        <v>87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v>0.13807688716276326</v>
      </c>
      <c r="W29" s="41"/>
      <c r="X29" s="41"/>
      <c r="Y29" s="41"/>
      <c r="Z29" s="41"/>
      <c r="AA29" s="41"/>
      <c r="AB29" s="41"/>
      <c r="AC29" s="41"/>
    </row>
    <row r="30" spans="1:29" x14ac:dyDescent="0.25">
      <c r="B30" s="213">
        <f t="shared" si="4"/>
        <v>37561</v>
      </c>
      <c r="C30" s="212" t="str">
        <f t="shared" ref="C30:C80" si="5">C29</f>
        <v>1514.50</v>
      </c>
      <c r="D30" s="212" t="str">
        <f t="shared" ref="D30:D80" si="6">D29</f>
        <v>1858.25</v>
      </c>
      <c r="E30" s="212" t="str">
        <f t="shared" si="2"/>
        <v>495.50</v>
      </c>
      <c r="F30" s="123" t="str">
        <f t="shared" ref="F30:F80" si="7">F29</f>
        <v>6765</v>
      </c>
      <c r="G30" s="212">
        <f t="shared" si="1"/>
        <v>4.95</v>
      </c>
      <c r="H30" s="212" t="str">
        <f t="shared" si="3"/>
        <v>5380.00</v>
      </c>
      <c r="I30" s="212" t="str">
        <f t="shared" ref="I30:I80" si="8">I29</f>
        <v>1132.75</v>
      </c>
      <c r="J30" s="248">
        <v>306.3</v>
      </c>
      <c r="K30" s="249">
        <v>1028</v>
      </c>
      <c r="L30" s="212">
        <v>87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v>0.13807688716276326</v>
      </c>
      <c r="W30" s="41"/>
      <c r="X30" s="41"/>
      <c r="Y30" s="41"/>
      <c r="Z30" s="41"/>
      <c r="AA30" s="41"/>
      <c r="AB30" s="41"/>
      <c r="AC30" s="41"/>
    </row>
    <row r="31" spans="1:29" x14ac:dyDescent="0.25">
      <c r="B31" s="213">
        <f t="shared" si="4"/>
        <v>37591</v>
      </c>
      <c r="C31" s="212" t="str">
        <f t="shared" si="5"/>
        <v>1514.50</v>
      </c>
      <c r="D31" s="212" t="str">
        <f t="shared" si="6"/>
        <v>1858.25</v>
      </c>
      <c r="E31" s="212" t="str">
        <f t="shared" si="2"/>
        <v>495.50</v>
      </c>
      <c r="F31" s="123" t="str">
        <f t="shared" si="7"/>
        <v>6765</v>
      </c>
      <c r="G31" s="212">
        <f t="shared" si="1"/>
        <v>4.95</v>
      </c>
      <c r="H31" s="212" t="str">
        <f t="shared" si="3"/>
        <v>5380.00</v>
      </c>
      <c r="I31" s="212" t="str">
        <f t="shared" si="8"/>
        <v>1132.75</v>
      </c>
      <c r="J31" s="248">
        <v>306.3</v>
      </c>
      <c r="K31" s="249">
        <v>1028</v>
      </c>
      <c r="L31" s="212">
        <v>87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v>0.13807688716276326</v>
      </c>
      <c r="W31" s="41"/>
      <c r="X31" s="41"/>
      <c r="Y31" s="41"/>
      <c r="Z31" s="41"/>
      <c r="AA31" s="41"/>
      <c r="AB31" s="41"/>
      <c r="AC31" s="41"/>
    </row>
    <row r="32" spans="1:29" x14ac:dyDescent="0.25">
      <c r="B32" s="213">
        <f t="shared" si="4"/>
        <v>37622</v>
      </c>
      <c r="C32" s="212" t="str">
        <f t="shared" si="5"/>
        <v>1514.50</v>
      </c>
      <c r="D32" s="212" t="str">
        <f t="shared" si="6"/>
        <v>1858.25</v>
      </c>
      <c r="E32" s="212" t="str">
        <f t="shared" si="2"/>
        <v>495.50</v>
      </c>
      <c r="F32" s="123" t="str">
        <f t="shared" si="7"/>
        <v>6765</v>
      </c>
      <c r="G32" s="212">
        <f t="shared" si="1"/>
        <v>4.95</v>
      </c>
      <c r="H32" s="212" t="str">
        <f t="shared" si="3"/>
        <v>5380.00</v>
      </c>
      <c r="I32" s="212" t="str">
        <f t="shared" si="8"/>
        <v>1132.75</v>
      </c>
      <c r="J32" s="248">
        <v>306.3</v>
      </c>
      <c r="K32" s="249">
        <v>1028</v>
      </c>
      <c r="L32" s="212">
        <v>87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v>0.13807688716276326</v>
      </c>
      <c r="W32" s="41"/>
      <c r="X32" s="41"/>
      <c r="Y32" s="41"/>
      <c r="Z32" s="41"/>
      <c r="AA32" s="41"/>
      <c r="AB32" s="41"/>
      <c r="AC32" s="41"/>
    </row>
    <row r="33" spans="1:29" x14ac:dyDescent="0.25">
      <c r="B33" s="213">
        <f t="shared" si="4"/>
        <v>37653</v>
      </c>
      <c r="C33" s="212" t="str">
        <f t="shared" si="5"/>
        <v>1514.50</v>
      </c>
      <c r="D33" s="212" t="str">
        <f t="shared" si="6"/>
        <v>1858.25</v>
      </c>
      <c r="E33" s="212" t="str">
        <f t="shared" si="2"/>
        <v>495.50</v>
      </c>
      <c r="F33" s="123" t="str">
        <f t="shared" si="7"/>
        <v>6765</v>
      </c>
      <c r="G33" s="212">
        <f t="shared" si="1"/>
        <v>4.95</v>
      </c>
      <c r="H33" s="212" t="str">
        <f t="shared" si="3"/>
        <v>5380.00</v>
      </c>
      <c r="I33" s="212" t="str">
        <f t="shared" si="8"/>
        <v>1132.75</v>
      </c>
      <c r="J33" s="248">
        <v>306.3</v>
      </c>
      <c r="K33" s="249">
        <v>1028</v>
      </c>
      <c r="L33" s="212">
        <v>87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v>0.13807688716276326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5">
      <c r="A34" s="236"/>
      <c r="B34" s="237">
        <f t="shared" si="4"/>
        <v>37681</v>
      </c>
      <c r="C34" s="212" t="str">
        <f t="shared" si="5"/>
        <v>1514.50</v>
      </c>
      <c r="D34" s="212" t="str">
        <f t="shared" si="6"/>
        <v>1858.25</v>
      </c>
      <c r="E34" s="212" t="str">
        <f t="shared" si="2"/>
        <v>495.50</v>
      </c>
      <c r="F34" s="123" t="str">
        <f t="shared" si="7"/>
        <v>6765</v>
      </c>
      <c r="G34" s="212">
        <f t="shared" si="1"/>
        <v>4.95</v>
      </c>
      <c r="H34" s="212" t="str">
        <f t="shared" si="3"/>
        <v>5380.00</v>
      </c>
      <c r="I34" s="212" t="str">
        <f t="shared" si="8"/>
        <v>1132.75</v>
      </c>
      <c r="J34" s="248">
        <v>306.3</v>
      </c>
      <c r="K34" s="249">
        <v>1028</v>
      </c>
      <c r="L34" s="212">
        <v>87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235">
        <v>0.13807688716276326</v>
      </c>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"/>
      <c r="B35" s="215">
        <f t="shared" si="4"/>
        <v>37712</v>
      </c>
      <c r="C35" s="233" t="str">
        <f t="shared" si="5"/>
        <v>1514.50</v>
      </c>
      <c r="D35" s="233" t="str">
        <f t="shared" si="6"/>
        <v>1858.25</v>
      </c>
      <c r="E35" s="233" t="str">
        <f t="shared" si="2"/>
        <v>495.50</v>
      </c>
      <c r="F35" s="234" t="str">
        <f t="shared" si="7"/>
        <v>6765</v>
      </c>
      <c r="G35" s="233">
        <f t="shared" si="1"/>
        <v>4.95</v>
      </c>
      <c r="H35" s="233" t="str">
        <f t="shared" si="3"/>
        <v>5380.00</v>
      </c>
      <c r="I35" s="233" t="str">
        <f t="shared" si="8"/>
        <v>1132.75</v>
      </c>
      <c r="J35" s="248">
        <v>306.3</v>
      </c>
      <c r="K35" s="249">
        <v>1028</v>
      </c>
      <c r="L35" s="212">
        <v>87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v>0.13807688716276326</v>
      </c>
      <c r="W35" s="41"/>
      <c r="X35" s="41"/>
      <c r="Y35" s="41"/>
      <c r="Z35" s="41"/>
      <c r="AA35" s="41"/>
      <c r="AB35" s="41"/>
      <c r="AC35" s="41"/>
    </row>
    <row r="36" spans="1:29" x14ac:dyDescent="0.25">
      <c r="B36" s="213">
        <f t="shared" ref="B36:B51" si="9">DATE(YEAR(B35),MONTH(B35)+1,1)</f>
        <v>37742</v>
      </c>
      <c r="C36" s="212" t="str">
        <f t="shared" si="5"/>
        <v>1514.50</v>
      </c>
      <c r="D36" s="212" t="str">
        <f t="shared" si="6"/>
        <v>1858.25</v>
      </c>
      <c r="E36" s="212" t="str">
        <f t="shared" si="2"/>
        <v>495.50</v>
      </c>
      <c r="F36" s="123" t="str">
        <f t="shared" si="7"/>
        <v>6765</v>
      </c>
      <c r="G36" s="212">
        <f t="shared" si="1"/>
        <v>4.95</v>
      </c>
      <c r="H36" s="212" t="str">
        <f t="shared" si="3"/>
        <v>5380.00</v>
      </c>
      <c r="I36" s="212" t="str">
        <f t="shared" si="8"/>
        <v>1132.75</v>
      </c>
      <c r="J36" s="248">
        <v>306.3</v>
      </c>
      <c r="K36" s="249">
        <v>1028</v>
      </c>
      <c r="L36" s="212">
        <v>87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v>0.13807688716276326</v>
      </c>
      <c r="W36" s="41"/>
      <c r="X36" s="41"/>
      <c r="Y36" s="41"/>
      <c r="Z36" s="41"/>
      <c r="AA36" s="41"/>
      <c r="AB36" s="41"/>
      <c r="AC36" s="41"/>
    </row>
    <row r="37" spans="1:29" x14ac:dyDescent="0.25">
      <c r="B37" s="213">
        <f t="shared" si="9"/>
        <v>37773</v>
      </c>
      <c r="C37" s="212" t="str">
        <f t="shared" si="5"/>
        <v>1514.50</v>
      </c>
      <c r="D37" s="212" t="str">
        <f t="shared" si="6"/>
        <v>1858.25</v>
      </c>
      <c r="E37" s="212" t="str">
        <f t="shared" si="2"/>
        <v>495.50</v>
      </c>
      <c r="F37" s="123" t="str">
        <f t="shared" si="7"/>
        <v>6765</v>
      </c>
      <c r="G37" s="212">
        <f t="shared" si="1"/>
        <v>4.95</v>
      </c>
      <c r="H37" s="212" t="str">
        <f t="shared" si="3"/>
        <v>5380.00</v>
      </c>
      <c r="I37" s="212" t="str">
        <f t="shared" si="8"/>
        <v>1132.75</v>
      </c>
      <c r="J37" s="248">
        <v>306.3</v>
      </c>
      <c r="K37" s="249">
        <v>1028</v>
      </c>
      <c r="L37" s="212">
        <v>87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v>0.13807688716276326</v>
      </c>
      <c r="W37" s="41"/>
      <c r="X37" s="41"/>
      <c r="Y37" s="41"/>
      <c r="Z37" s="41"/>
      <c r="AA37" s="41"/>
      <c r="AB37" s="41"/>
      <c r="AC37" s="41"/>
    </row>
    <row r="38" spans="1:29" x14ac:dyDescent="0.25">
      <c r="B38" s="213">
        <f t="shared" si="9"/>
        <v>37803</v>
      </c>
      <c r="C38" s="212" t="str">
        <f t="shared" si="5"/>
        <v>1514.50</v>
      </c>
      <c r="D38" s="212" t="str">
        <f t="shared" si="6"/>
        <v>1858.25</v>
      </c>
      <c r="E38" s="212" t="str">
        <f t="shared" si="2"/>
        <v>495.50</v>
      </c>
      <c r="F38" s="123" t="str">
        <f t="shared" si="7"/>
        <v>6765</v>
      </c>
      <c r="G38" s="212">
        <f t="shared" si="1"/>
        <v>4.95</v>
      </c>
      <c r="H38" s="212" t="str">
        <f t="shared" si="3"/>
        <v>5380.00</v>
      </c>
      <c r="I38" s="212" t="str">
        <f t="shared" si="8"/>
        <v>1132.75</v>
      </c>
      <c r="J38" s="248">
        <v>306.3</v>
      </c>
      <c r="K38" s="249">
        <v>1028</v>
      </c>
      <c r="L38" s="212">
        <v>87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v>0.13807688716276326</v>
      </c>
      <c r="W38" s="41"/>
      <c r="X38" s="41"/>
      <c r="Y38" s="41"/>
      <c r="Z38" s="41"/>
      <c r="AA38" s="41"/>
      <c r="AB38" s="41"/>
      <c r="AC38" s="41"/>
    </row>
    <row r="39" spans="1:29" x14ac:dyDescent="0.25">
      <c r="B39" s="213">
        <f t="shared" si="9"/>
        <v>37834</v>
      </c>
      <c r="C39" s="212" t="str">
        <f t="shared" si="5"/>
        <v>1514.50</v>
      </c>
      <c r="D39" s="212" t="str">
        <f t="shared" si="6"/>
        <v>1858.25</v>
      </c>
      <c r="E39" s="212" t="str">
        <f t="shared" si="2"/>
        <v>495.50</v>
      </c>
      <c r="F39" s="123" t="str">
        <f t="shared" si="7"/>
        <v>6765</v>
      </c>
      <c r="G39" s="212">
        <f t="shared" si="1"/>
        <v>4.95</v>
      </c>
      <c r="H39" s="212" t="str">
        <f t="shared" si="3"/>
        <v>5380.00</v>
      </c>
      <c r="I39" s="212" t="str">
        <f t="shared" si="8"/>
        <v>1132.75</v>
      </c>
      <c r="J39" s="248">
        <v>306.3</v>
      </c>
      <c r="K39" s="249">
        <v>1028</v>
      </c>
      <c r="L39" s="212">
        <v>87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v>0.13807688716276326</v>
      </c>
      <c r="W39" s="41"/>
      <c r="X39" s="41"/>
      <c r="Y39" s="41"/>
      <c r="Z39" s="41"/>
      <c r="AA39" s="41"/>
      <c r="AB39" s="41"/>
      <c r="AC39" s="41"/>
    </row>
    <row r="40" spans="1:29" x14ac:dyDescent="0.25">
      <c r="B40" s="213">
        <f t="shared" si="9"/>
        <v>37865</v>
      </c>
      <c r="C40" s="212" t="str">
        <f t="shared" si="5"/>
        <v>1514.50</v>
      </c>
      <c r="D40" s="212" t="str">
        <f t="shared" si="6"/>
        <v>1858.25</v>
      </c>
      <c r="E40" s="212" t="str">
        <f t="shared" si="2"/>
        <v>495.50</v>
      </c>
      <c r="F40" s="123" t="str">
        <f t="shared" si="7"/>
        <v>6765</v>
      </c>
      <c r="G40" s="212">
        <f t="shared" si="1"/>
        <v>4.95</v>
      </c>
      <c r="H40" s="212" t="str">
        <f t="shared" si="3"/>
        <v>5380.00</v>
      </c>
      <c r="I40" s="212" t="str">
        <f t="shared" si="8"/>
        <v>1132.75</v>
      </c>
      <c r="J40" s="248">
        <v>306.3</v>
      </c>
      <c r="K40" s="249">
        <v>1028</v>
      </c>
      <c r="L40" s="212">
        <v>87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v>0.13807688716276326</v>
      </c>
      <c r="W40" s="41"/>
      <c r="X40" s="41"/>
      <c r="Y40" s="41"/>
      <c r="Z40" s="41"/>
      <c r="AA40" s="41"/>
      <c r="AB40" s="41"/>
      <c r="AC40" s="41"/>
    </row>
    <row r="41" spans="1:29" x14ac:dyDescent="0.25">
      <c r="B41" s="213">
        <f t="shared" si="9"/>
        <v>37895</v>
      </c>
      <c r="C41" s="212" t="str">
        <f t="shared" si="5"/>
        <v>1514.50</v>
      </c>
      <c r="D41" s="212" t="str">
        <f t="shared" si="6"/>
        <v>1858.25</v>
      </c>
      <c r="E41" s="212" t="str">
        <f t="shared" si="2"/>
        <v>495.50</v>
      </c>
      <c r="F41" s="123" t="str">
        <f t="shared" si="7"/>
        <v>6765</v>
      </c>
      <c r="G41" s="212">
        <f t="shared" si="1"/>
        <v>4.95</v>
      </c>
      <c r="H41" s="212" t="str">
        <f t="shared" si="3"/>
        <v>5380.00</v>
      </c>
      <c r="I41" s="212" t="str">
        <f t="shared" si="8"/>
        <v>1132.75</v>
      </c>
      <c r="J41" s="248">
        <v>306.3</v>
      </c>
      <c r="K41" s="249">
        <v>1028</v>
      </c>
      <c r="L41" s="212">
        <v>87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v>0.13807688716276326</v>
      </c>
      <c r="W41" s="41"/>
      <c r="X41" s="41"/>
      <c r="Y41" s="41"/>
      <c r="Z41" s="41"/>
      <c r="AA41" s="41"/>
      <c r="AB41" s="41"/>
      <c r="AC41" s="41"/>
    </row>
    <row r="42" spans="1:29" x14ac:dyDescent="0.25">
      <c r="B42" s="213">
        <f t="shared" si="9"/>
        <v>37926</v>
      </c>
      <c r="C42" s="212" t="str">
        <f t="shared" si="5"/>
        <v>1514.50</v>
      </c>
      <c r="D42" s="212" t="str">
        <f t="shared" si="6"/>
        <v>1858.25</v>
      </c>
      <c r="E42" s="212" t="str">
        <f t="shared" si="2"/>
        <v>495.50</v>
      </c>
      <c r="F42" s="123" t="str">
        <f t="shared" si="7"/>
        <v>6765</v>
      </c>
      <c r="G42" s="212">
        <f t="shared" si="1"/>
        <v>4.95</v>
      </c>
      <c r="H42" s="212" t="str">
        <f t="shared" si="3"/>
        <v>5380.00</v>
      </c>
      <c r="I42" s="212" t="str">
        <f t="shared" si="8"/>
        <v>1132.75</v>
      </c>
      <c r="J42" s="248">
        <v>306.3</v>
      </c>
      <c r="K42" s="249">
        <v>1028</v>
      </c>
      <c r="L42" s="212">
        <v>87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v>0.13807688716276326</v>
      </c>
      <c r="W42" s="41"/>
      <c r="X42" s="41"/>
      <c r="Y42" s="41"/>
      <c r="Z42" s="41"/>
      <c r="AA42" s="41"/>
      <c r="AB42" s="41"/>
      <c r="AC42" s="41"/>
    </row>
    <row r="43" spans="1:29" x14ac:dyDescent="0.25">
      <c r="B43" s="213">
        <f t="shared" si="9"/>
        <v>37956</v>
      </c>
      <c r="C43" s="212" t="str">
        <f t="shared" si="5"/>
        <v>1514.50</v>
      </c>
      <c r="D43" s="212" t="str">
        <f t="shared" si="6"/>
        <v>1858.25</v>
      </c>
      <c r="E43" s="212" t="str">
        <f t="shared" si="2"/>
        <v>495.50</v>
      </c>
      <c r="F43" s="123" t="str">
        <f t="shared" si="7"/>
        <v>6765</v>
      </c>
      <c r="G43" s="212">
        <f t="shared" si="1"/>
        <v>4.95</v>
      </c>
      <c r="H43" s="212" t="str">
        <f t="shared" si="3"/>
        <v>5380.00</v>
      </c>
      <c r="I43" s="212" t="str">
        <f t="shared" si="8"/>
        <v>1132.75</v>
      </c>
      <c r="J43" s="248">
        <v>306.3</v>
      </c>
      <c r="K43" s="249">
        <v>1028</v>
      </c>
      <c r="L43" s="212">
        <v>87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v>0.13807688716276326</v>
      </c>
      <c r="W43" s="41"/>
      <c r="X43" s="41"/>
      <c r="Y43" s="41"/>
      <c r="Z43" s="41"/>
      <c r="AA43" s="41"/>
      <c r="AB43" s="41"/>
      <c r="AC43" s="41"/>
    </row>
    <row r="44" spans="1:29" x14ac:dyDescent="0.25">
      <c r="B44" s="213">
        <f t="shared" si="9"/>
        <v>37987</v>
      </c>
      <c r="C44" s="212" t="str">
        <f t="shared" si="5"/>
        <v>1514.50</v>
      </c>
      <c r="D44" s="212" t="str">
        <f t="shared" si="6"/>
        <v>1858.25</v>
      </c>
      <c r="E44" s="212" t="str">
        <f t="shared" si="2"/>
        <v>495.50</v>
      </c>
      <c r="F44" s="123" t="str">
        <f t="shared" si="7"/>
        <v>6765</v>
      </c>
      <c r="G44" s="212">
        <f t="shared" si="1"/>
        <v>4.95</v>
      </c>
      <c r="H44" s="212" t="str">
        <f t="shared" si="3"/>
        <v>5380.00</v>
      </c>
      <c r="I44" s="212" t="str">
        <f t="shared" si="8"/>
        <v>1132.75</v>
      </c>
      <c r="J44" s="248">
        <v>306.3</v>
      </c>
      <c r="K44" s="249">
        <v>1028</v>
      </c>
      <c r="L44" s="212">
        <v>87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v>0.13807688716276326</v>
      </c>
      <c r="W44" s="41"/>
      <c r="X44" s="41"/>
      <c r="Y44" s="41"/>
      <c r="Z44" s="41"/>
      <c r="AA44" s="41"/>
      <c r="AB44" s="41"/>
      <c r="AC44" s="41"/>
    </row>
    <row r="45" spans="1:29" x14ac:dyDescent="0.25">
      <c r="B45" s="213">
        <f t="shared" si="9"/>
        <v>38018</v>
      </c>
      <c r="C45" s="212" t="str">
        <f t="shared" si="5"/>
        <v>1514.50</v>
      </c>
      <c r="D45" s="212" t="str">
        <f t="shared" si="6"/>
        <v>1858.25</v>
      </c>
      <c r="E45" s="212" t="str">
        <f t="shared" si="2"/>
        <v>495.50</v>
      </c>
      <c r="F45" s="123" t="str">
        <f t="shared" si="7"/>
        <v>6765</v>
      </c>
      <c r="G45" s="212">
        <f t="shared" si="1"/>
        <v>4.95</v>
      </c>
      <c r="H45" s="212" t="str">
        <f t="shared" si="3"/>
        <v>5380.00</v>
      </c>
      <c r="I45" s="212" t="str">
        <f t="shared" si="8"/>
        <v>1132.75</v>
      </c>
      <c r="J45" s="248">
        <v>306.3</v>
      </c>
      <c r="K45" s="249">
        <v>1028</v>
      </c>
      <c r="L45" s="212">
        <v>87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v>0.13807688716276326</v>
      </c>
      <c r="W45" s="41"/>
      <c r="X45" s="41"/>
      <c r="Y45" s="41"/>
      <c r="Z45" s="41"/>
      <c r="AA45" s="41"/>
      <c r="AB45" s="41"/>
      <c r="AC45" s="41"/>
    </row>
    <row r="46" spans="1:29" x14ac:dyDescent="0.25">
      <c r="B46" s="213">
        <f t="shared" si="9"/>
        <v>38047</v>
      </c>
      <c r="C46" s="212" t="str">
        <f t="shared" si="5"/>
        <v>1514.50</v>
      </c>
      <c r="D46" s="212" t="str">
        <f t="shared" si="6"/>
        <v>1858.25</v>
      </c>
      <c r="E46" s="212" t="str">
        <f t="shared" si="2"/>
        <v>495.50</v>
      </c>
      <c r="F46" s="123" t="str">
        <f t="shared" si="7"/>
        <v>6765</v>
      </c>
      <c r="G46" s="212">
        <f t="shared" si="1"/>
        <v>4.95</v>
      </c>
      <c r="H46" s="212" t="str">
        <f t="shared" si="3"/>
        <v>5380.00</v>
      </c>
      <c r="I46" s="212" t="str">
        <f t="shared" si="8"/>
        <v>1132.75</v>
      </c>
      <c r="J46" s="248">
        <v>306.3</v>
      </c>
      <c r="K46" s="249">
        <v>1028</v>
      </c>
      <c r="L46" s="212">
        <v>87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v>0.13807688716276326</v>
      </c>
      <c r="W46" s="41"/>
      <c r="X46" s="41"/>
      <c r="Y46" s="41"/>
      <c r="Z46" s="41"/>
      <c r="AA46" s="41"/>
      <c r="AB46" s="41"/>
      <c r="AC46" s="41"/>
    </row>
    <row r="47" spans="1:29" x14ac:dyDescent="0.25">
      <c r="B47" s="213">
        <f t="shared" si="9"/>
        <v>38078</v>
      </c>
      <c r="C47" s="212" t="str">
        <f t="shared" si="5"/>
        <v>1514.50</v>
      </c>
      <c r="D47" s="212" t="str">
        <f t="shared" si="6"/>
        <v>1858.25</v>
      </c>
      <c r="E47" s="212" t="str">
        <f t="shared" si="2"/>
        <v>495.50</v>
      </c>
      <c r="F47" s="123" t="str">
        <f t="shared" si="7"/>
        <v>6765</v>
      </c>
      <c r="G47" s="212">
        <f t="shared" si="1"/>
        <v>4.95</v>
      </c>
      <c r="H47" s="212" t="str">
        <f t="shared" si="3"/>
        <v>5380.00</v>
      </c>
      <c r="I47" s="212" t="str">
        <f t="shared" si="8"/>
        <v>1132.75</v>
      </c>
      <c r="J47" s="248">
        <v>306.3</v>
      </c>
      <c r="K47" s="249">
        <v>1028</v>
      </c>
      <c r="L47" s="212">
        <v>87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v>0.13807688716276326</v>
      </c>
      <c r="W47" s="41"/>
      <c r="X47" s="41"/>
      <c r="Y47" s="41"/>
      <c r="Z47" s="41"/>
      <c r="AA47" s="41"/>
      <c r="AB47" s="41"/>
      <c r="AC47" s="41"/>
    </row>
    <row r="48" spans="1:29" x14ac:dyDescent="0.25">
      <c r="B48" s="213">
        <f t="shared" si="9"/>
        <v>38108</v>
      </c>
      <c r="C48" s="212" t="str">
        <f t="shared" si="5"/>
        <v>1514.50</v>
      </c>
      <c r="D48" s="212" t="str">
        <f t="shared" si="6"/>
        <v>1858.25</v>
      </c>
      <c r="E48" s="212" t="str">
        <f t="shared" si="2"/>
        <v>495.50</v>
      </c>
      <c r="F48" s="123" t="str">
        <f t="shared" si="7"/>
        <v>6765</v>
      </c>
      <c r="G48" s="212">
        <f t="shared" si="1"/>
        <v>4.95</v>
      </c>
      <c r="H48" s="212" t="str">
        <f t="shared" si="3"/>
        <v>5380.00</v>
      </c>
      <c r="I48" s="212" t="str">
        <f t="shared" si="8"/>
        <v>1132.75</v>
      </c>
      <c r="J48" s="248">
        <v>306.3</v>
      </c>
      <c r="K48" s="249">
        <v>1028</v>
      </c>
      <c r="L48" s="212">
        <v>87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v>0.13807688716276326</v>
      </c>
      <c r="W48" s="41"/>
      <c r="X48" s="41"/>
      <c r="Y48" s="41"/>
      <c r="Z48" s="41"/>
      <c r="AA48" s="41"/>
      <c r="AB48" s="41"/>
      <c r="AC48" s="41"/>
    </row>
    <row r="49" spans="2:29" x14ac:dyDescent="0.25">
      <c r="B49" s="213">
        <f t="shared" si="9"/>
        <v>38139</v>
      </c>
      <c r="C49" s="212" t="str">
        <f t="shared" si="5"/>
        <v>1514.50</v>
      </c>
      <c r="D49" s="212" t="str">
        <f t="shared" si="6"/>
        <v>1858.25</v>
      </c>
      <c r="E49" s="212" t="str">
        <f t="shared" si="2"/>
        <v>495.50</v>
      </c>
      <c r="F49" s="123" t="str">
        <f t="shared" si="7"/>
        <v>6765</v>
      </c>
      <c r="G49" s="212">
        <f t="shared" si="1"/>
        <v>4.95</v>
      </c>
      <c r="H49" s="212" t="str">
        <f t="shared" si="3"/>
        <v>5380.00</v>
      </c>
      <c r="I49" s="212" t="str">
        <f t="shared" si="8"/>
        <v>1132.75</v>
      </c>
      <c r="J49" s="248">
        <v>306.3</v>
      </c>
      <c r="K49" s="249">
        <v>1028</v>
      </c>
      <c r="L49" s="212">
        <v>87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v>0.13807688716276326</v>
      </c>
      <c r="W49" s="41"/>
      <c r="X49" s="41"/>
      <c r="Y49" s="41"/>
      <c r="Z49" s="41"/>
      <c r="AA49" s="41"/>
      <c r="AB49" s="41"/>
      <c r="AC49" s="41"/>
    </row>
    <row r="50" spans="2:29" x14ac:dyDescent="0.25">
      <c r="B50" s="213">
        <f t="shared" si="9"/>
        <v>38169</v>
      </c>
      <c r="C50" s="212" t="str">
        <f t="shared" si="5"/>
        <v>1514.50</v>
      </c>
      <c r="D50" s="212" t="str">
        <f t="shared" si="6"/>
        <v>1858.25</v>
      </c>
      <c r="E50" s="212" t="str">
        <f t="shared" si="2"/>
        <v>495.50</v>
      </c>
      <c r="F50" s="123" t="str">
        <f t="shared" si="7"/>
        <v>6765</v>
      </c>
      <c r="G50" s="212">
        <f t="shared" si="1"/>
        <v>4.95</v>
      </c>
      <c r="H50" s="212" t="str">
        <f t="shared" si="3"/>
        <v>5380.00</v>
      </c>
      <c r="I50" s="212" t="str">
        <f t="shared" si="8"/>
        <v>1132.75</v>
      </c>
      <c r="J50" s="248">
        <v>306.3</v>
      </c>
      <c r="K50" s="249">
        <v>1028</v>
      </c>
      <c r="L50" s="212">
        <v>87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v>0.13807688716276326</v>
      </c>
      <c r="W50" s="41"/>
      <c r="X50" s="41"/>
      <c r="Y50" s="41"/>
      <c r="Z50" s="41"/>
      <c r="AA50" s="41"/>
      <c r="AB50" s="41"/>
      <c r="AC50" s="41"/>
    </row>
    <row r="51" spans="2:29" x14ac:dyDescent="0.25">
      <c r="B51" s="213">
        <f t="shared" si="9"/>
        <v>38200</v>
      </c>
      <c r="C51" s="212" t="str">
        <f t="shared" si="5"/>
        <v>1514.50</v>
      </c>
      <c r="D51" s="212" t="str">
        <f t="shared" si="6"/>
        <v>1858.25</v>
      </c>
      <c r="E51" s="212" t="str">
        <f t="shared" si="2"/>
        <v>495.50</v>
      </c>
      <c r="F51" s="123" t="str">
        <f t="shared" si="7"/>
        <v>6765</v>
      </c>
      <c r="G51" s="212">
        <f t="shared" si="1"/>
        <v>4.95</v>
      </c>
      <c r="H51" s="212" t="str">
        <f t="shared" si="3"/>
        <v>5380.00</v>
      </c>
      <c r="I51" s="212" t="str">
        <f t="shared" si="8"/>
        <v>1132.75</v>
      </c>
      <c r="J51" s="248">
        <v>306.3</v>
      </c>
      <c r="K51" s="249">
        <v>1028</v>
      </c>
      <c r="L51" s="212">
        <v>87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v>0.13807688716276326</v>
      </c>
      <c r="W51" s="41"/>
      <c r="X51" s="41"/>
      <c r="Y51" s="41"/>
      <c r="Z51" s="41"/>
      <c r="AA51" s="41"/>
      <c r="AB51" s="41"/>
      <c r="AC51" s="41"/>
    </row>
    <row r="52" spans="2:29" x14ac:dyDescent="0.25">
      <c r="B52" s="213">
        <f t="shared" ref="B52:B80" si="10">DATE(YEAR(B51),MONTH(B51)+1,1)</f>
        <v>38231</v>
      </c>
      <c r="C52" s="212" t="str">
        <f t="shared" si="5"/>
        <v>1514.50</v>
      </c>
      <c r="D52" s="212" t="str">
        <f t="shared" si="6"/>
        <v>1858.25</v>
      </c>
      <c r="E52" s="212" t="str">
        <f t="shared" si="2"/>
        <v>495.50</v>
      </c>
      <c r="F52" s="123" t="str">
        <f t="shared" si="7"/>
        <v>6765</v>
      </c>
      <c r="G52" s="212">
        <f t="shared" si="1"/>
        <v>4.95</v>
      </c>
      <c r="H52" s="212" t="str">
        <f t="shared" si="3"/>
        <v>5380.00</v>
      </c>
      <c r="I52" s="212" t="str">
        <f t="shared" si="8"/>
        <v>1132.75</v>
      </c>
      <c r="J52" s="248">
        <v>306.3</v>
      </c>
      <c r="K52" s="249">
        <v>1028</v>
      </c>
      <c r="L52" s="212">
        <v>87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v>0.13807688716276326</v>
      </c>
      <c r="W52" s="41"/>
      <c r="X52" s="41"/>
      <c r="Y52" s="41"/>
      <c r="Z52" s="41"/>
      <c r="AA52" s="41"/>
      <c r="AB52" s="41"/>
      <c r="AC52" s="41"/>
    </row>
    <row r="53" spans="2:29" x14ac:dyDescent="0.25">
      <c r="B53" s="213">
        <f t="shared" si="10"/>
        <v>38261</v>
      </c>
      <c r="C53" s="212" t="str">
        <f t="shared" si="5"/>
        <v>1514.50</v>
      </c>
      <c r="D53" s="212" t="str">
        <f t="shared" si="6"/>
        <v>1858.25</v>
      </c>
      <c r="E53" s="212" t="str">
        <f t="shared" si="2"/>
        <v>495.50</v>
      </c>
      <c r="F53" s="123" t="str">
        <f t="shared" si="7"/>
        <v>6765</v>
      </c>
      <c r="G53" s="212">
        <f t="shared" si="1"/>
        <v>4.95</v>
      </c>
      <c r="H53" s="212" t="str">
        <f t="shared" si="3"/>
        <v>5380.00</v>
      </c>
      <c r="I53" s="212" t="str">
        <f t="shared" si="8"/>
        <v>1132.75</v>
      </c>
      <c r="J53" s="248">
        <v>306.3</v>
      </c>
      <c r="K53" s="249">
        <v>1028</v>
      </c>
      <c r="L53" s="212">
        <v>87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v>0.13807688716276326</v>
      </c>
      <c r="W53" s="41"/>
      <c r="X53" s="41"/>
      <c r="Y53" s="41"/>
      <c r="Z53" s="41"/>
      <c r="AA53" s="41"/>
      <c r="AB53" s="41"/>
      <c r="AC53" s="41"/>
    </row>
    <row r="54" spans="2:29" x14ac:dyDescent="0.25">
      <c r="B54" s="213">
        <f t="shared" si="10"/>
        <v>38292</v>
      </c>
      <c r="C54" s="212" t="str">
        <f t="shared" si="5"/>
        <v>1514.50</v>
      </c>
      <c r="D54" s="212" t="str">
        <f t="shared" si="6"/>
        <v>1858.25</v>
      </c>
      <c r="E54" s="212" t="str">
        <f t="shared" si="2"/>
        <v>495.50</v>
      </c>
      <c r="F54" s="123" t="str">
        <f t="shared" si="7"/>
        <v>6765</v>
      </c>
      <c r="G54" s="212">
        <f t="shared" si="1"/>
        <v>4.95</v>
      </c>
      <c r="H54" s="212" t="str">
        <f t="shared" si="3"/>
        <v>5380.00</v>
      </c>
      <c r="I54" s="212" t="str">
        <f t="shared" si="8"/>
        <v>1132.75</v>
      </c>
      <c r="J54" s="248">
        <v>306.3</v>
      </c>
      <c r="K54" s="249">
        <v>1028</v>
      </c>
      <c r="L54" s="212">
        <v>87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v>0.13807688716276326</v>
      </c>
      <c r="W54" s="41"/>
      <c r="X54" s="41"/>
      <c r="Y54" s="41"/>
      <c r="Z54" s="41"/>
      <c r="AA54" s="41"/>
      <c r="AB54" s="41"/>
      <c r="AC54" s="41"/>
    </row>
    <row r="55" spans="2:29" x14ac:dyDescent="0.25">
      <c r="B55" s="213">
        <f t="shared" si="10"/>
        <v>38322</v>
      </c>
      <c r="C55" s="212" t="str">
        <f t="shared" si="5"/>
        <v>1514.50</v>
      </c>
      <c r="D55" s="212" t="str">
        <f t="shared" si="6"/>
        <v>1858.25</v>
      </c>
      <c r="E55" s="212" t="str">
        <f t="shared" si="2"/>
        <v>495.50</v>
      </c>
      <c r="F55" s="123" t="str">
        <f t="shared" si="7"/>
        <v>6765</v>
      </c>
      <c r="G55" s="212">
        <f t="shared" si="1"/>
        <v>4.95</v>
      </c>
      <c r="H55" s="212" t="str">
        <f t="shared" si="3"/>
        <v>5380.00</v>
      </c>
      <c r="I55" s="212" t="str">
        <f t="shared" si="8"/>
        <v>1132.75</v>
      </c>
      <c r="J55" s="248">
        <v>306.3</v>
      </c>
      <c r="K55" s="249">
        <v>1028</v>
      </c>
      <c r="L55" s="212">
        <v>87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v>0.13807688716276326</v>
      </c>
      <c r="W55" s="41"/>
      <c r="X55" s="41"/>
      <c r="Y55" s="41"/>
      <c r="Z55" s="41"/>
      <c r="AA55" s="41"/>
      <c r="AB55" s="41"/>
      <c r="AC55" s="41"/>
    </row>
    <row r="56" spans="2:29" x14ac:dyDescent="0.25">
      <c r="B56" s="213">
        <f t="shared" si="10"/>
        <v>38353</v>
      </c>
      <c r="C56" s="212" t="str">
        <f t="shared" si="5"/>
        <v>1514.50</v>
      </c>
      <c r="D56" s="212" t="str">
        <f t="shared" si="6"/>
        <v>1858.25</v>
      </c>
      <c r="E56" s="212" t="str">
        <f t="shared" si="2"/>
        <v>495.50</v>
      </c>
      <c r="F56" s="123" t="str">
        <f t="shared" si="7"/>
        <v>6765</v>
      </c>
      <c r="G56" s="212">
        <f t="shared" si="1"/>
        <v>4.95</v>
      </c>
      <c r="H56" s="212" t="str">
        <f t="shared" si="3"/>
        <v>5380.00</v>
      </c>
      <c r="I56" s="212" t="str">
        <f t="shared" si="8"/>
        <v>1132.75</v>
      </c>
      <c r="J56" s="248">
        <v>306.3</v>
      </c>
      <c r="K56" s="249">
        <v>1028</v>
      </c>
      <c r="L56" s="212">
        <v>87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v>0.13807688716276326</v>
      </c>
      <c r="W56" s="41"/>
      <c r="X56" s="41"/>
      <c r="Y56" s="41"/>
      <c r="Z56" s="41"/>
      <c r="AA56" s="41"/>
      <c r="AB56" s="41"/>
      <c r="AC56" s="41"/>
    </row>
    <row r="57" spans="2:29" x14ac:dyDescent="0.25">
      <c r="B57" s="213">
        <f t="shared" si="10"/>
        <v>38384</v>
      </c>
      <c r="C57" s="212" t="str">
        <f t="shared" si="5"/>
        <v>1514.50</v>
      </c>
      <c r="D57" s="212" t="str">
        <f t="shared" si="6"/>
        <v>1858.25</v>
      </c>
      <c r="E57" s="212" t="str">
        <f t="shared" si="2"/>
        <v>495.50</v>
      </c>
      <c r="F57" s="123" t="str">
        <f t="shared" si="7"/>
        <v>6765</v>
      </c>
      <c r="G57" s="212">
        <f t="shared" si="1"/>
        <v>4.95</v>
      </c>
      <c r="H57" s="212" t="str">
        <f t="shared" si="3"/>
        <v>5380.00</v>
      </c>
      <c r="I57" s="212" t="str">
        <f t="shared" si="8"/>
        <v>1132.75</v>
      </c>
      <c r="J57" s="248">
        <v>306.3</v>
      </c>
      <c r="K57" s="249">
        <v>1028</v>
      </c>
      <c r="L57" s="212">
        <v>87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v>0.13807688716276326</v>
      </c>
      <c r="W57" s="41"/>
      <c r="X57" s="41"/>
      <c r="Y57" s="41"/>
      <c r="Z57" s="41"/>
      <c r="AA57" s="41"/>
      <c r="AB57" s="41"/>
      <c r="AC57" s="41"/>
    </row>
    <row r="58" spans="2:29" x14ac:dyDescent="0.25">
      <c r="B58" s="213">
        <f t="shared" si="10"/>
        <v>38412</v>
      </c>
      <c r="C58" s="212" t="str">
        <f t="shared" si="5"/>
        <v>1514.50</v>
      </c>
      <c r="D58" s="212" t="str">
        <f t="shared" si="6"/>
        <v>1858.25</v>
      </c>
      <c r="E58" s="212" t="str">
        <f t="shared" si="2"/>
        <v>495.50</v>
      </c>
      <c r="F58" s="123" t="str">
        <f t="shared" si="7"/>
        <v>6765</v>
      </c>
      <c r="G58" s="212">
        <f t="shared" si="1"/>
        <v>4.95</v>
      </c>
      <c r="H58" s="212" t="str">
        <f t="shared" si="3"/>
        <v>5380.00</v>
      </c>
      <c r="I58" s="212" t="str">
        <f t="shared" si="8"/>
        <v>1132.75</v>
      </c>
      <c r="J58" s="248">
        <v>306.3</v>
      </c>
      <c r="K58" s="249">
        <v>1028</v>
      </c>
      <c r="L58" s="212">
        <v>87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v>0.13807688716276326</v>
      </c>
      <c r="W58" s="41"/>
      <c r="X58" s="41"/>
      <c r="Y58" s="41"/>
      <c r="Z58" s="41"/>
      <c r="AA58" s="41"/>
      <c r="AB58" s="41"/>
      <c r="AC58" s="41"/>
    </row>
    <row r="59" spans="2:29" x14ac:dyDescent="0.25">
      <c r="B59" s="213">
        <f t="shared" si="10"/>
        <v>38443</v>
      </c>
      <c r="C59" s="212" t="str">
        <f t="shared" si="5"/>
        <v>1514.50</v>
      </c>
      <c r="D59" s="212" t="str">
        <f t="shared" si="6"/>
        <v>1858.25</v>
      </c>
      <c r="E59" s="212" t="str">
        <f t="shared" si="2"/>
        <v>495.50</v>
      </c>
      <c r="F59" s="123" t="str">
        <f t="shared" si="7"/>
        <v>6765</v>
      </c>
      <c r="G59" s="212">
        <f t="shared" si="1"/>
        <v>4.95</v>
      </c>
      <c r="H59" s="212" t="str">
        <f t="shared" si="3"/>
        <v>5380.00</v>
      </c>
      <c r="I59" s="212" t="str">
        <f t="shared" si="8"/>
        <v>1132.75</v>
      </c>
      <c r="J59" s="248">
        <v>306.3</v>
      </c>
      <c r="K59" s="249">
        <v>1028</v>
      </c>
      <c r="L59" s="212">
        <v>87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v>0.13807688716276326</v>
      </c>
      <c r="W59" s="41"/>
      <c r="X59" s="41"/>
      <c r="Y59" s="41"/>
      <c r="Z59" s="41"/>
      <c r="AA59" s="41"/>
      <c r="AB59" s="41"/>
      <c r="AC59" s="41"/>
    </row>
    <row r="60" spans="2:29" x14ac:dyDescent="0.25">
      <c r="B60" s="213">
        <f t="shared" si="10"/>
        <v>38473</v>
      </c>
      <c r="C60" s="212" t="str">
        <f t="shared" si="5"/>
        <v>1514.50</v>
      </c>
      <c r="D60" s="212" t="str">
        <f t="shared" si="6"/>
        <v>1858.25</v>
      </c>
      <c r="E60" s="212" t="str">
        <f t="shared" si="2"/>
        <v>495.50</v>
      </c>
      <c r="F60" s="123" t="str">
        <f t="shared" si="7"/>
        <v>6765</v>
      </c>
      <c r="G60" s="212">
        <f t="shared" si="1"/>
        <v>4.95</v>
      </c>
      <c r="H60" s="212" t="str">
        <f t="shared" si="3"/>
        <v>5380.00</v>
      </c>
      <c r="I60" s="212" t="str">
        <f t="shared" si="8"/>
        <v>1132.75</v>
      </c>
      <c r="J60" s="248">
        <v>306.3</v>
      </c>
      <c r="K60" s="249">
        <v>1028</v>
      </c>
      <c r="L60" s="212">
        <v>87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v>0.13807688716276326</v>
      </c>
      <c r="W60" s="41"/>
      <c r="X60" s="41"/>
      <c r="Y60" s="41"/>
      <c r="Z60" s="41"/>
      <c r="AA60" s="41"/>
      <c r="AB60" s="41"/>
      <c r="AC60" s="41"/>
    </row>
    <row r="61" spans="2:29" x14ac:dyDescent="0.25">
      <c r="B61" s="213">
        <f t="shared" si="10"/>
        <v>38504</v>
      </c>
      <c r="C61" s="212" t="str">
        <f t="shared" si="5"/>
        <v>1514.50</v>
      </c>
      <c r="D61" s="212" t="str">
        <f t="shared" si="6"/>
        <v>1858.25</v>
      </c>
      <c r="E61" s="212" t="str">
        <f t="shared" si="2"/>
        <v>495.50</v>
      </c>
      <c r="F61" s="123" t="str">
        <f t="shared" si="7"/>
        <v>6765</v>
      </c>
      <c r="G61" s="212">
        <f t="shared" si="1"/>
        <v>4.95</v>
      </c>
      <c r="H61" s="212" t="str">
        <f t="shared" si="3"/>
        <v>5380.00</v>
      </c>
      <c r="I61" s="212" t="str">
        <f t="shared" si="8"/>
        <v>1132.75</v>
      </c>
      <c r="J61" s="248">
        <v>306.3</v>
      </c>
      <c r="K61" s="249">
        <v>1028</v>
      </c>
      <c r="L61" s="212">
        <v>87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v>0.13807688716276326</v>
      </c>
      <c r="W61" s="41"/>
      <c r="X61" s="41"/>
      <c r="Y61" s="41"/>
      <c r="Z61" s="41"/>
      <c r="AA61" s="41"/>
      <c r="AB61" s="41"/>
      <c r="AC61" s="41"/>
    </row>
    <row r="62" spans="2:29" x14ac:dyDescent="0.25">
      <c r="B62" s="213">
        <f t="shared" si="10"/>
        <v>38534</v>
      </c>
      <c r="C62" s="212" t="str">
        <f t="shared" si="5"/>
        <v>1514.50</v>
      </c>
      <c r="D62" s="212" t="str">
        <f t="shared" si="6"/>
        <v>1858.25</v>
      </c>
      <c r="E62" s="212" t="str">
        <f t="shared" si="2"/>
        <v>495.50</v>
      </c>
      <c r="F62" s="123" t="str">
        <f t="shared" si="7"/>
        <v>6765</v>
      </c>
      <c r="G62" s="212">
        <f t="shared" si="1"/>
        <v>4.95</v>
      </c>
      <c r="H62" s="212" t="str">
        <f t="shared" si="3"/>
        <v>5380.00</v>
      </c>
      <c r="I62" s="212" t="str">
        <f t="shared" si="8"/>
        <v>1132.75</v>
      </c>
      <c r="J62" s="248">
        <v>306.3</v>
      </c>
      <c r="K62" s="249">
        <v>1028</v>
      </c>
      <c r="L62" s="212">
        <v>87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v>0.13807688716276326</v>
      </c>
      <c r="W62" s="41"/>
      <c r="X62" s="41"/>
      <c r="Y62" s="41"/>
      <c r="Z62" s="41"/>
      <c r="AA62" s="41"/>
      <c r="AB62" s="41"/>
      <c r="AC62" s="41"/>
    </row>
    <row r="63" spans="2:29" x14ac:dyDescent="0.25">
      <c r="B63" s="213">
        <f t="shared" si="10"/>
        <v>38565</v>
      </c>
      <c r="C63" s="212" t="str">
        <f t="shared" si="5"/>
        <v>1514.50</v>
      </c>
      <c r="D63" s="212" t="str">
        <f t="shared" si="6"/>
        <v>1858.25</v>
      </c>
      <c r="E63" s="212" t="str">
        <f t="shared" si="2"/>
        <v>495.50</v>
      </c>
      <c r="F63" s="123" t="str">
        <f t="shared" si="7"/>
        <v>6765</v>
      </c>
      <c r="G63" s="212">
        <f t="shared" si="1"/>
        <v>4.95</v>
      </c>
      <c r="H63" s="212" t="str">
        <f t="shared" si="3"/>
        <v>5380.00</v>
      </c>
      <c r="I63" s="212" t="str">
        <f t="shared" si="8"/>
        <v>1132.75</v>
      </c>
      <c r="J63" s="248">
        <v>306.3</v>
      </c>
      <c r="K63" s="249">
        <v>1028</v>
      </c>
      <c r="L63" s="212">
        <v>87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v>0.13807688716276326</v>
      </c>
      <c r="W63" s="41"/>
      <c r="X63" s="41"/>
      <c r="Y63" s="41"/>
      <c r="Z63" s="41"/>
      <c r="AA63" s="41"/>
      <c r="AB63" s="41"/>
      <c r="AC63" s="41"/>
    </row>
    <row r="64" spans="2:29" x14ac:dyDescent="0.25">
      <c r="B64" s="213">
        <f t="shared" si="10"/>
        <v>38596</v>
      </c>
      <c r="C64" s="212" t="str">
        <f t="shared" si="5"/>
        <v>1514.50</v>
      </c>
      <c r="D64" s="212" t="str">
        <f t="shared" si="6"/>
        <v>1858.25</v>
      </c>
      <c r="E64" s="212" t="str">
        <f t="shared" si="2"/>
        <v>495.50</v>
      </c>
      <c r="F64" s="123" t="str">
        <f t="shared" si="7"/>
        <v>6765</v>
      </c>
      <c r="G64" s="212">
        <f t="shared" si="1"/>
        <v>4.95</v>
      </c>
      <c r="H64" s="212" t="str">
        <f t="shared" si="3"/>
        <v>5380.00</v>
      </c>
      <c r="I64" s="212" t="str">
        <f t="shared" si="8"/>
        <v>1132.75</v>
      </c>
      <c r="J64" s="248">
        <v>306.3</v>
      </c>
      <c r="K64" s="249">
        <v>1028</v>
      </c>
      <c r="L64" s="212">
        <v>87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v>0.13807688716276326</v>
      </c>
      <c r="W64" s="41"/>
      <c r="X64" s="41"/>
      <c r="Y64" s="41"/>
      <c r="Z64" s="41"/>
      <c r="AA64" s="41"/>
      <c r="AB64" s="41"/>
      <c r="AC64" s="41"/>
    </row>
    <row r="65" spans="2:29" x14ac:dyDescent="0.25">
      <c r="B65" s="213">
        <f t="shared" si="10"/>
        <v>38626</v>
      </c>
      <c r="C65" s="212" t="str">
        <f t="shared" si="5"/>
        <v>1514.50</v>
      </c>
      <c r="D65" s="212" t="str">
        <f t="shared" si="6"/>
        <v>1858.25</v>
      </c>
      <c r="E65" s="212" t="str">
        <f t="shared" si="2"/>
        <v>495.50</v>
      </c>
      <c r="F65" s="123" t="str">
        <f t="shared" si="7"/>
        <v>6765</v>
      </c>
      <c r="G65" s="212">
        <f t="shared" si="1"/>
        <v>4.95</v>
      </c>
      <c r="H65" s="212" t="str">
        <f t="shared" si="3"/>
        <v>5380.00</v>
      </c>
      <c r="I65" s="212" t="str">
        <f t="shared" si="8"/>
        <v>1132.75</v>
      </c>
      <c r="J65" s="248">
        <v>306.3</v>
      </c>
      <c r="K65" s="249">
        <v>1028</v>
      </c>
      <c r="L65" s="212">
        <v>87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v>0.13807688716276326</v>
      </c>
      <c r="W65" s="41"/>
      <c r="X65" s="41"/>
      <c r="Y65" s="41"/>
      <c r="Z65" s="41"/>
      <c r="AA65" s="41"/>
      <c r="AB65" s="41"/>
      <c r="AC65" s="41"/>
    </row>
    <row r="66" spans="2:29" x14ac:dyDescent="0.25">
      <c r="B66" s="213">
        <f t="shared" si="10"/>
        <v>38657</v>
      </c>
      <c r="C66" s="212" t="str">
        <f t="shared" si="5"/>
        <v>1514.50</v>
      </c>
      <c r="D66" s="212" t="str">
        <f t="shared" si="6"/>
        <v>1858.25</v>
      </c>
      <c r="E66" s="212" t="str">
        <f t="shared" si="2"/>
        <v>495.50</v>
      </c>
      <c r="F66" s="123" t="str">
        <f t="shared" si="7"/>
        <v>6765</v>
      </c>
      <c r="G66" s="212">
        <f t="shared" si="1"/>
        <v>4.95</v>
      </c>
      <c r="H66" s="212" t="str">
        <f t="shared" si="3"/>
        <v>5380.00</v>
      </c>
      <c r="I66" s="212" t="str">
        <f t="shared" si="8"/>
        <v>1132.75</v>
      </c>
      <c r="J66" s="248">
        <v>306.3</v>
      </c>
      <c r="K66" s="249">
        <v>1028</v>
      </c>
      <c r="L66" s="212">
        <v>87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v>0.13807688716276326</v>
      </c>
      <c r="W66" s="41"/>
      <c r="X66" s="41"/>
      <c r="Y66" s="41"/>
      <c r="Z66" s="41"/>
      <c r="AA66" s="41"/>
      <c r="AB66" s="41"/>
      <c r="AC66" s="41"/>
    </row>
    <row r="67" spans="2:29" x14ac:dyDescent="0.25">
      <c r="B67" s="213">
        <f t="shared" si="10"/>
        <v>38687</v>
      </c>
      <c r="C67" s="212" t="str">
        <f t="shared" si="5"/>
        <v>1514.50</v>
      </c>
      <c r="D67" s="212" t="str">
        <f t="shared" si="6"/>
        <v>1858.25</v>
      </c>
      <c r="E67" s="212" t="str">
        <f t="shared" si="2"/>
        <v>495.50</v>
      </c>
      <c r="F67" s="123" t="str">
        <f t="shared" si="7"/>
        <v>6765</v>
      </c>
      <c r="G67" s="212">
        <f t="shared" si="1"/>
        <v>4.95</v>
      </c>
      <c r="H67" s="212" t="str">
        <f t="shared" si="3"/>
        <v>5380.00</v>
      </c>
      <c r="I67" s="212" t="str">
        <f t="shared" si="8"/>
        <v>1132.75</v>
      </c>
      <c r="J67" s="248">
        <v>306.3</v>
      </c>
      <c r="K67" s="249">
        <v>1028</v>
      </c>
      <c r="L67" s="212">
        <v>87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v>0.13807688716276326</v>
      </c>
      <c r="W67" s="41"/>
      <c r="X67" s="41"/>
      <c r="Y67" s="41"/>
      <c r="Z67" s="41"/>
      <c r="AA67" s="41"/>
      <c r="AB67" s="41"/>
      <c r="AC67" s="41"/>
    </row>
    <row r="68" spans="2:29" x14ac:dyDescent="0.25">
      <c r="B68" s="213">
        <f t="shared" si="10"/>
        <v>38718</v>
      </c>
      <c r="C68" s="212" t="str">
        <f t="shared" si="5"/>
        <v>1514.50</v>
      </c>
      <c r="D68" s="212" t="str">
        <f t="shared" si="6"/>
        <v>1858.25</v>
      </c>
      <c r="E68" s="212" t="str">
        <f t="shared" si="2"/>
        <v>495.50</v>
      </c>
      <c r="F68" s="123" t="str">
        <f t="shared" si="7"/>
        <v>6765</v>
      </c>
      <c r="G68" s="212">
        <f t="shared" si="1"/>
        <v>4.95</v>
      </c>
      <c r="H68" s="212" t="str">
        <f t="shared" si="3"/>
        <v>5380.00</v>
      </c>
      <c r="I68" s="212" t="str">
        <f t="shared" si="8"/>
        <v>1132.75</v>
      </c>
      <c r="J68" s="248">
        <v>306.3</v>
      </c>
      <c r="K68" s="249">
        <v>1028</v>
      </c>
      <c r="L68" s="212">
        <v>87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v>0.13807688716276326</v>
      </c>
      <c r="W68" s="41"/>
      <c r="X68" s="41"/>
      <c r="Y68" s="41"/>
      <c r="Z68" s="41"/>
      <c r="AA68" s="41"/>
      <c r="AB68" s="41"/>
      <c r="AC68" s="41"/>
    </row>
    <row r="69" spans="2:29" x14ac:dyDescent="0.25">
      <c r="B69" s="213">
        <f t="shared" si="10"/>
        <v>38749</v>
      </c>
      <c r="C69" s="212" t="str">
        <f t="shared" si="5"/>
        <v>1514.50</v>
      </c>
      <c r="D69" s="212" t="str">
        <f t="shared" si="6"/>
        <v>1858.25</v>
      </c>
      <c r="E69" s="212" t="str">
        <f t="shared" si="2"/>
        <v>495.50</v>
      </c>
      <c r="F69" s="123" t="str">
        <f t="shared" si="7"/>
        <v>6765</v>
      </c>
      <c r="G69" s="212">
        <f t="shared" si="1"/>
        <v>4.95</v>
      </c>
      <c r="H69" s="212" t="str">
        <f t="shared" si="3"/>
        <v>5380.00</v>
      </c>
      <c r="I69" s="212" t="str">
        <f t="shared" si="8"/>
        <v>1132.75</v>
      </c>
      <c r="J69" s="248">
        <v>306.3</v>
      </c>
      <c r="K69" s="249">
        <v>1028</v>
      </c>
      <c r="L69" s="212">
        <v>87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v>0.13807688716276326</v>
      </c>
      <c r="W69" s="41"/>
      <c r="X69" s="41"/>
      <c r="Y69" s="41"/>
      <c r="Z69" s="41"/>
      <c r="AA69" s="41"/>
      <c r="AB69" s="41"/>
      <c r="AC69" s="41"/>
    </row>
    <row r="70" spans="2:29" x14ac:dyDescent="0.25">
      <c r="B70" s="213">
        <f t="shared" si="10"/>
        <v>38777</v>
      </c>
      <c r="C70" s="212" t="str">
        <f t="shared" si="5"/>
        <v>1514.50</v>
      </c>
      <c r="D70" s="212" t="str">
        <f t="shared" si="6"/>
        <v>1858.25</v>
      </c>
      <c r="E70" s="212" t="str">
        <f t="shared" si="2"/>
        <v>495.50</v>
      </c>
      <c r="F70" s="123" t="str">
        <f t="shared" si="7"/>
        <v>6765</v>
      </c>
      <c r="G70" s="212">
        <f t="shared" si="1"/>
        <v>4.95</v>
      </c>
      <c r="H70" s="212" t="str">
        <f t="shared" si="3"/>
        <v>5380.00</v>
      </c>
      <c r="I70" s="212" t="str">
        <f t="shared" si="8"/>
        <v>1132.75</v>
      </c>
      <c r="J70" s="248">
        <v>306.3</v>
      </c>
      <c r="K70" s="249">
        <v>1028</v>
      </c>
      <c r="L70" s="212">
        <v>87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v>0.13807688716276326</v>
      </c>
      <c r="W70" s="41"/>
      <c r="X70" s="41"/>
      <c r="Y70" s="41"/>
      <c r="Z70" s="41"/>
      <c r="AA70" s="41"/>
      <c r="AB70" s="41"/>
      <c r="AC70" s="41"/>
    </row>
    <row r="71" spans="2:29" x14ac:dyDescent="0.25">
      <c r="B71" s="213">
        <f t="shared" si="10"/>
        <v>38808</v>
      </c>
      <c r="C71" s="212" t="str">
        <f t="shared" si="5"/>
        <v>1514.50</v>
      </c>
      <c r="D71" s="212" t="str">
        <f t="shared" si="6"/>
        <v>1858.25</v>
      </c>
      <c r="E71" s="212" t="str">
        <f t="shared" si="2"/>
        <v>495.50</v>
      </c>
      <c r="F71" s="123" t="str">
        <f t="shared" si="7"/>
        <v>6765</v>
      </c>
      <c r="G71" s="212">
        <f t="shared" si="1"/>
        <v>4.95</v>
      </c>
      <c r="H71" s="212" t="str">
        <f t="shared" si="3"/>
        <v>5380.00</v>
      </c>
      <c r="I71" s="212" t="str">
        <f t="shared" si="8"/>
        <v>1132.75</v>
      </c>
      <c r="J71" s="248">
        <v>306.3</v>
      </c>
      <c r="K71" s="249">
        <v>1028</v>
      </c>
      <c r="L71" s="212">
        <v>87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v>0.13807688716276326</v>
      </c>
      <c r="W71" s="41"/>
      <c r="X71" s="41"/>
      <c r="Y71" s="41"/>
      <c r="Z71" s="41"/>
      <c r="AA71" s="41"/>
      <c r="AB71" s="41"/>
      <c r="AC71" s="41"/>
    </row>
    <row r="72" spans="2:29" x14ac:dyDescent="0.25">
      <c r="B72" s="213">
        <f t="shared" si="10"/>
        <v>38838</v>
      </c>
      <c r="C72" s="212" t="str">
        <f t="shared" si="5"/>
        <v>1514.50</v>
      </c>
      <c r="D72" s="212" t="str">
        <f t="shared" si="6"/>
        <v>1858.25</v>
      </c>
      <c r="E72" s="212" t="str">
        <f t="shared" si="2"/>
        <v>495.50</v>
      </c>
      <c r="F72" s="123" t="str">
        <f t="shared" si="7"/>
        <v>6765</v>
      </c>
      <c r="G72" s="212">
        <f t="shared" si="1"/>
        <v>4.95</v>
      </c>
      <c r="H72" s="212" t="str">
        <f t="shared" si="3"/>
        <v>5380.00</v>
      </c>
      <c r="I72" s="212" t="str">
        <f t="shared" si="8"/>
        <v>1132.75</v>
      </c>
      <c r="J72" s="248">
        <v>306.3</v>
      </c>
      <c r="K72" s="249">
        <v>1028</v>
      </c>
      <c r="L72" s="212">
        <v>87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v>0.13807688716276326</v>
      </c>
      <c r="W72" s="41"/>
      <c r="X72" s="41"/>
      <c r="Y72" s="41"/>
      <c r="Z72" s="41"/>
      <c r="AA72" s="41"/>
      <c r="AB72" s="41"/>
      <c r="AC72" s="41"/>
    </row>
    <row r="73" spans="2:29" x14ac:dyDescent="0.25">
      <c r="B73" s="213">
        <f t="shared" si="10"/>
        <v>38869</v>
      </c>
      <c r="C73" s="212" t="str">
        <f t="shared" si="5"/>
        <v>1514.50</v>
      </c>
      <c r="D73" s="212" t="str">
        <f t="shared" si="6"/>
        <v>1858.25</v>
      </c>
      <c r="E73" s="212" t="str">
        <f t="shared" si="2"/>
        <v>495.50</v>
      </c>
      <c r="F73" s="123" t="str">
        <f t="shared" si="7"/>
        <v>6765</v>
      </c>
      <c r="G73" s="212">
        <f t="shared" si="1"/>
        <v>4.95</v>
      </c>
      <c r="H73" s="212" t="str">
        <f t="shared" si="3"/>
        <v>5380.00</v>
      </c>
      <c r="I73" s="212" t="str">
        <f t="shared" si="8"/>
        <v>1132.75</v>
      </c>
      <c r="J73" s="248">
        <v>306.3</v>
      </c>
      <c r="K73" s="249">
        <v>1028</v>
      </c>
      <c r="L73" s="212">
        <v>87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v>0.13807688716276326</v>
      </c>
      <c r="W73" s="41"/>
      <c r="X73" s="41"/>
      <c r="Y73" s="41"/>
      <c r="Z73" s="41"/>
      <c r="AA73" s="41"/>
      <c r="AB73" s="41"/>
      <c r="AC73" s="41"/>
    </row>
    <row r="74" spans="2:29" x14ac:dyDescent="0.25">
      <c r="B74" s="213">
        <f t="shared" si="10"/>
        <v>38899</v>
      </c>
      <c r="C74" s="212" t="str">
        <f t="shared" si="5"/>
        <v>1514.50</v>
      </c>
      <c r="D74" s="212" t="str">
        <f t="shared" si="6"/>
        <v>1858.25</v>
      </c>
      <c r="E74" s="212" t="str">
        <f t="shared" si="2"/>
        <v>495.50</v>
      </c>
      <c r="F74" s="123" t="str">
        <f t="shared" si="7"/>
        <v>6765</v>
      </c>
      <c r="G74" s="212">
        <f t="shared" si="1"/>
        <v>4.95</v>
      </c>
      <c r="H74" s="212" t="str">
        <f t="shared" si="3"/>
        <v>5380.00</v>
      </c>
      <c r="I74" s="212" t="str">
        <f t="shared" si="8"/>
        <v>1132.75</v>
      </c>
      <c r="J74" s="248">
        <v>306.3</v>
      </c>
      <c r="K74" s="249">
        <v>1028</v>
      </c>
      <c r="L74" s="212">
        <v>87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v>0.13807688716276326</v>
      </c>
      <c r="W74" s="41"/>
      <c r="X74" s="41"/>
      <c r="Y74" s="41"/>
      <c r="Z74" s="41"/>
      <c r="AA74" s="41"/>
      <c r="AB74" s="41"/>
      <c r="AC74" s="41"/>
    </row>
    <row r="75" spans="2:29" x14ac:dyDescent="0.25">
      <c r="B75" s="213">
        <f t="shared" si="10"/>
        <v>38930</v>
      </c>
      <c r="C75" s="212" t="str">
        <f t="shared" si="5"/>
        <v>1514.50</v>
      </c>
      <c r="D75" s="212" t="str">
        <f t="shared" si="6"/>
        <v>1858.25</v>
      </c>
      <c r="E75" s="212" t="str">
        <f t="shared" si="2"/>
        <v>495.50</v>
      </c>
      <c r="F75" s="123" t="str">
        <f t="shared" si="7"/>
        <v>6765</v>
      </c>
      <c r="G75" s="212">
        <f t="shared" si="1"/>
        <v>4.95</v>
      </c>
      <c r="H75" s="212" t="str">
        <f t="shared" si="3"/>
        <v>5380.00</v>
      </c>
      <c r="I75" s="212" t="str">
        <f t="shared" si="8"/>
        <v>1132.75</v>
      </c>
      <c r="J75" s="248">
        <v>306.3</v>
      </c>
      <c r="K75" s="249">
        <v>1028</v>
      </c>
      <c r="L75" s="212">
        <v>87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v>0.13807688716276326</v>
      </c>
      <c r="W75" s="41"/>
      <c r="X75" s="41"/>
      <c r="Y75" s="41"/>
      <c r="Z75" s="41"/>
      <c r="AA75" s="41"/>
      <c r="AB75" s="41"/>
      <c r="AC75" s="41"/>
    </row>
    <row r="76" spans="2:29" x14ac:dyDescent="0.25">
      <c r="B76" s="213">
        <f t="shared" si="10"/>
        <v>38961</v>
      </c>
      <c r="C76" s="212" t="str">
        <f t="shared" si="5"/>
        <v>1514.50</v>
      </c>
      <c r="D76" s="212" t="str">
        <f t="shared" si="6"/>
        <v>1858.25</v>
      </c>
      <c r="E76" s="212" t="str">
        <f t="shared" si="2"/>
        <v>495.50</v>
      </c>
      <c r="F76" s="123" t="str">
        <f t="shared" si="7"/>
        <v>6765</v>
      </c>
      <c r="G76" s="212">
        <f t="shared" si="1"/>
        <v>4.95</v>
      </c>
      <c r="H76" s="212" t="str">
        <f t="shared" si="3"/>
        <v>5380.00</v>
      </c>
      <c r="I76" s="212" t="str">
        <f t="shared" si="8"/>
        <v>1132.75</v>
      </c>
      <c r="J76" s="248">
        <v>306.3</v>
      </c>
      <c r="K76" s="249">
        <v>1028</v>
      </c>
      <c r="L76" s="212">
        <v>87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v>0.13807688716276326</v>
      </c>
      <c r="W76" s="41"/>
      <c r="X76" s="41"/>
      <c r="Y76" s="41"/>
      <c r="Z76" s="41"/>
      <c r="AA76" s="41"/>
      <c r="AB76" s="41"/>
      <c r="AC76" s="41"/>
    </row>
    <row r="77" spans="2:29" x14ac:dyDescent="0.25">
      <c r="B77" s="213">
        <f t="shared" si="10"/>
        <v>38991</v>
      </c>
      <c r="C77" s="212" t="str">
        <f t="shared" si="5"/>
        <v>1514.50</v>
      </c>
      <c r="D77" s="212" t="str">
        <f t="shared" si="6"/>
        <v>1858.25</v>
      </c>
      <c r="E77" s="212" t="str">
        <f t="shared" si="2"/>
        <v>495.50</v>
      </c>
      <c r="F77" s="123" t="str">
        <f t="shared" si="7"/>
        <v>6765</v>
      </c>
      <c r="G77" s="212">
        <f t="shared" si="1"/>
        <v>4.95</v>
      </c>
      <c r="H77" s="212" t="str">
        <f t="shared" si="3"/>
        <v>5380.00</v>
      </c>
      <c r="I77" s="212" t="str">
        <f t="shared" si="8"/>
        <v>1132.75</v>
      </c>
      <c r="J77" s="248">
        <v>306.3</v>
      </c>
      <c r="K77" s="249">
        <v>1028</v>
      </c>
      <c r="L77" s="212">
        <v>87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v>0.13807688716276326</v>
      </c>
      <c r="W77" s="41"/>
      <c r="X77" s="41"/>
      <c r="Y77" s="41"/>
      <c r="Z77" s="41"/>
      <c r="AA77" s="41"/>
      <c r="AB77" s="41"/>
      <c r="AC77" s="41"/>
    </row>
    <row r="78" spans="2:29" x14ac:dyDescent="0.25">
      <c r="B78" s="213">
        <f t="shared" si="10"/>
        <v>39022</v>
      </c>
      <c r="C78" s="212" t="str">
        <f t="shared" si="5"/>
        <v>1514.50</v>
      </c>
      <c r="D78" s="212" t="str">
        <f t="shared" si="6"/>
        <v>1858.25</v>
      </c>
      <c r="E78" s="212" t="str">
        <f t="shared" si="2"/>
        <v>495.50</v>
      </c>
      <c r="F78" s="123" t="str">
        <f t="shared" si="7"/>
        <v>6765</v>
      </c>
      <c r="G78" s="212">
        <f t="shared" si="1"/>
        <v>4.95</v>
      </c>
      <c r="H78" s="212" t="str">
        <f t="shared" si="3"/>
        <v>5380.00</v>
      </c>
      <c r="I78" s="212" t="str">
        <f t="shared" si="8"/>
        <v>1132.75</v>
      </c>
      <c r="J78" s="248">
        <v>306.3</v>
      </c>
      <c r="K78" s="249">
        <v>1028</v>
      </c>
      <c r="L78" s="212">
        <v>87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v>0.13807688716276326</v>
      </c>
      <c r="W78" s="41"/>
      <c r="X78" s="41"/>
      <c r="Y78" s="41"/>
      <c r="Z78" s="41"/>
      <c r="AA78" s="41"/>
      <c r="AB78" s="41"/>
      <c r="AC78" s="41"/>
    </row>
    <row r="79" spans="2:29" x14ac:dyDescent="0.25">
      <c r="B79" s="213">
        <f t="shared" si="10"/>
        <v>39052</v>
      </c>
      <c r="C79" s="212" t="str">
        <f t="shared" si="5"/>
        <v>1514.50</v>
      </c>
      <c r="D79" s="212" t="str">
        <f t="shared" si="6"/>
        <v>1858.25</v>
      </c>
      <c r="E79" s="212" t="str">
        <f t="shared" si="2"/>
        <v>495.50</v>
      </c>
      <c r="F79" s="123" t="str">
        <f t="shared" si="7"/>
        <v>6765</v>
      </c>
      <c r="G79" s="212">
        <f t="shared" si="1"/>
        <v>4.95</v>
      </c>
      <c r="H79" s="212" t="str">
        <f t="shared" si="3"/>
        <v>5380.00</v>
      </c>
      <c r="I79" s="212" t="str">
        <f t="shared" si="8"/>
        <v>1132.75</v>
      </c>
      <c r="J79" s="248">
        <v>306.3</v>
      </c>
      <c r="K79" s="249">
        <v>1028</v>
      </c>
      <c r="L79" s="212">
        <v>87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v>0.13807688716276326</v>
      </c>
      <c r="W79" s="41"/>
      <c r="X79" s="41"/>
      <c r="Y79" s="41"/>
      <c r="Z79" s="41"/>
      <c r="AA79" s="41"/>
      <c r="AB79" s="41"/>
      <c r="AC79" s="41"/>
    </row>
    <row r="80" spans="2:29" x14ac:dyDescent="0.25">
      <c r="B80" s="213">
        <f t="shared" si="10"/>
        <v>39083</v>
      </c>
      <c r="C80" s="212" t="str">
        <f t="shared" si="5"/>
        <v>1514.50</v>
      </c>
      <c r="D80" s="212" t="str">
        <f t="shared" si="6"/>
        <v>1858.25</v>
      </c>
      <c r="E80" s="212" t="str">
        <f t="shared" si="2"/>
        <v>495.50</v>
      </c>
      <c r="F80" s="123" t="str">
        <f t="shared" si="7"/>
        <v>6765</v>
      </c>
      <c r="G80" s="212">
        <f t="shared" si="1"/>
        <v>4.95</v>
      </c>
      <c r="H80" s="212" t="str">
        <f t="shared" si="3"/>
        <v>5380.00</v>
      </c>
      <c r="I80" s="212" t="str">
        <f t="shared" si="8"/>
        <v>1132.75</v>
      </c>
      <c r="J80" s="248">
        <v>306.3</v>
      </c>
      <c r="K80" s="249">
        <v>1028</v>
      </c>
      <c r="L80" s="212">
        <v>87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v>0.13807688716276326</v>
      </c>
      <c r="W80" s="41"/>
      <c r="X80" s="41"/>
      <c r="Y80" s="41"/>
      <c r="Z80" s="41"/>
      <c r="AA80" s="41"/>
      <c r="AB80" s="41"/>
      <c r="AC80" s="41"/>
    </row>
    <row r="81" spans="3:29" x14ac:dyDescent="0.25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5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5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5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5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5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5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5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5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5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5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5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5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5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5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5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5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5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5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5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5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5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5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5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5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5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5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5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5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5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5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5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5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5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5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5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5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5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5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5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5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5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5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5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5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5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5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5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5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5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5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5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5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5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5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5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5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5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5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5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5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5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5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5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5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5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5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5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5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5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5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5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5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5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5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5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5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5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5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5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5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5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5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5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5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5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5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5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5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5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5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5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5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5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5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5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5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5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5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5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5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5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5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5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5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5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5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5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5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5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5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5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5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5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5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5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5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5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5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5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5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5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5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5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5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5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5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5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5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5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5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5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5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5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5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5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5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5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5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5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5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5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5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5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5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5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5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5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5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5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5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5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5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5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5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5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5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5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5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5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5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5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5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5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5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5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5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5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5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5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5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5">
      <c r="M252" s="225"/>
      <c r="O252" s="220"/>
    </row>
    <row r="253" spans="3:29" x14ac:dyDescent="0.25">
      <c r="M253" s="225"/>
      <c r="O253" s="220"/>
    </row>
    <row r="254" spans="3:29" x14ac:dyDescent="0.25">
      <c r="M254" s="225"/>
      <c r="O254" s="220"/>
    </row>
    <row r="255" spans="3:29" x14ac:dyDescent="0.25">
      <c r="M255" s="225"/>
      <c r="O255" s="220"/>
    </row>
    <row r="256" spans="3:29" x14ac:dyDescent="0.25">
      <c r="M256" s="225"/>
      <c r="O256" s="220"/>
    </row>
    <row r="257" spans="13:15" x14ac:dyDescent="0.25">
      <c r="M257" s="225"/>
      <c r="O257" s="220"/>
    </row>
    <row r="258" spans="13:15" x14ac:dyDescent="0.25">
      <c r="M258" s="225"/>
      <c r="O258" s="220"/>
    </row>
    <row r="259" spans="13:15" x14ac:dyDescent="0.25">
      <c r="M259" s="225"/>
      <c r="O259" s="220"/>
    </row>
    <row r="260" spans="13:15" x14ac:dyDescent="0.25">
      <c r="M260" s="225"/>
      <c r="O260" s="220"/>
    </row>
    <row r="261" spans="13:15" x14ac:dyDescent="0.25">
      <c r="M261" s="225"/>
      <c r="O261" s="220"/>
    </row>
    <row r="262" spans="13:15" x14ac:dyDescent="0.25">
      <c r="M262" s="225"/>
      <c r="O262" s="220"/>
    </row>
    <row r="263" spans="13:15" x14ac:dyDescent="0.25">
      <c r="M263" s="225"/>
      <c r="O263" s="220"/>
    </row>
    <row r="264" spans="13:15" x14ac:dyDescent="0.25">
      <c r="M264" s="225"/>
      <c r="O264" s="220"/>
    </row>
    <row r="265" spans="13:15" x14ac:dyDescent="0.25">
      <c r="M265" s="225"/>
      <c r="O265" s="220"/>
    </row>
    <row r="266" spans="13:15" x14ac:dyDescent="0.25">
      <c r="M266" s="225"/>
      <c r="O266" s="220"/>
    </row>
    <row r="267" spans="13:15" x14ac:dyDescent="0.25">
      <c r="M267" s="225"/>
      <c r="O267" s="220"/>
    </row>
    <row r="268" spans="13:15" x14ac:dyDescent="0.25">
      <c r="M268" s="225"/>
      <c r="O268" s="220"/>
    </row>
    <row r="269" spans="13:15" x14ac:dyDescent="0.25">
      <c r="M269" s="225"/>
      <c r="O269" s="220"/>
    </row>
    <row r="270" spans="13:15" x14ac:dyDescent="0.25">
      <c r="M270" s="225"/>
      <c r="O270" s="220"/>
    </row>
    <row r="271" spans="13:15" x14ac:dyDescent="0.25">
      <c r="M271" s="225"/>
      <c r="O271" s="220"/>
    </row>
    <row r="272" spans="13:15" x14ac:dyDescent="0.25">
      <c r="M272" s="225"/>
      <c r="O272" s="220"/>
    </row>
    <row r="273" spans="13:15" x14ac:dyDescent="0.25">
      <c r="M273" s="225"/>
      <c r="O273" s="220"/>
    </row>
    <row r="274" spans="13:15" x14ac:dyDescent="0.25">
      <c r="M274" s="225"/>
      <c r="O274" s="220"/>
    </row>
    <row r="275" spans="13:15" x14ac:dyDescent="0.25">
      <c r="M275" s="225"/>
      <c r="O275" s="220"/>
    </row>
    <row r="276" spans="13:15" x14ac:dyDescent="0.25">
      <c r="M276" s="225"/>
      <c r="O276" s="220"/>
    </row>
    <row r="277" spans="13:15" x14ac:dyDescent="0.25">
      <c r="M277" s="225"/>
      <c r="O277" s="220"/>
    </row>
    <row r="278" spans="13:15" x14ac:dyDescent="0.25">
      <c r="M278" s="225"/>
      <c r="O278" s="220"/>
    </row>
    <row r="279" spans="13:15" x14ac:dyDescent="0.25">
      <c r="M279" s="225"/>
      <c r="O279" s="220"/>
    </row>
    <row r="280" spans="13:15" x14ac:dyDescent="0.25">
      <c r="M280" s="225"/>
      <c r="O280" s="220"/>
    </row>
    <row r="281" spans="13:15" x14ac:dyDescent="0.25">
      <c r="M281" s="225"/>
      <c r="O281" s="220"/>
    </row>
    <row r="282" spans="13:15" x14ac:dyDescent="0.25">
      <c r="M282" s="225"/>
      <c r="O282" s="220"/>
    </row>
    <row r="283" spans="13:15" x14ac:dyDescent="0.25">
      <c r="M283" s="225"/>
      <c r="O283" s="220"/>
    </row>
    <row r="284" spans="13:15" x14ac:dyDescent="0.25">
      <c r="M284" s="225"/>
      <c r="O284" s="220"/>
    </row>
    <row r="285" spans="13:15" x14ac:dyDescent="0.25">
      <c r="M285" s="225"/>
      <c r="O285" s="220"/>
    </row>
    <row r="286" spans="13:15" x14ac:dyDescent="0.25">
      <c r="M286" s="225"/>
      <c r="O286" s="220"/>
    </row>
    <row r="287" spans="13:15" x14ac:dyDescent="0.25">
      <c r="M287" s="225"/>
      <c r="O287" s="220"/>
    </row>
    <row r="288" spans="13:15" x14ac:dyDescent="0.25">
      <c r="M288" s="225"/>
      <c r="O288" s="220"/>
    </row>
    <row r="289" spans="13:15" x14ac:dyDescent="0.25">
      <c r="M289" s="225"/>
      <c r="O289" s="220"/>
    </row>
    <row r="290" spans="13:15" x14ac:dyDescent="0.25">
      <c r="M290" s="225"/>
      <c r="O290" s="220"/>
    </row>
    <row r="291" spans="13:15" x14ac:dyDescent="0.25">
      <c r="M291" s="225"/>
      <c r="O291" s="220"/>
    </row>
    <row r="292" spans="13:15" x14ac:dyDescent="0.25">
      <c r="M292" s="225"/>
      <c r="O292" s="220"/>
    </row>
    <row r="293" spans="13:15" x14ac:dyDescent="0.25">
      <c r="M293" s="225"/>
      <c r="O293" s="220"/>
    </row>
    <row r="294" spans="13:15" x14ac:dyDescent="0.25">
      <c r="M294" s="225"/>
      <c r="O294" s="220"/>
    </row>
    <row r="295" spans="13:15" x14ac:dyDescent="0.25">
      <c r="M295" s="225"/>
      <c r="O295" s="220"/>
    </row>
    <row r="296" spans="13:15" x14ac:dyDescent="0.25">
      <c r="M296" s="225"/>
      <c r="O296" s="220"/>
    </row>
    <row r="297" spans="13:15" x14ac:dyDescent="0.25">
      <c r="M297" s="225"/>
      <c r="O297" s="220"/>
    </row>
    <row r="298" spans="13:15" x14ac:dyDescent="0.25">
      <c r="M298" s="225"/>
      <c r="O298" s="220"/>
    </row>
    <row r="299" spans="13:15" x14ac:dyDescent="0.25">
      <c r="M299" s="225"/>
      <c r="O299" s="220"/>
    </row>
    <row r="300" spans="13:15" x14ac:dyDescent="0.25">
      <c r="M300" s="225"/>
      <c r="O300" s="220"/>
    </row>
    <row r="301" spans="13:15" x14ac:dyDescent="0.25">
      <c r="M301" s="225"/>
      <c r="O301" s="220"/>
    </row>
    <row r="302" spans="13:15" x14ac:dyDescent="0.25">
      <c r="M302" s="225"/>
      <c r="O302" s="220"/>
    </row>
    <row r="303" spans="13:15" x14ac:dyDescent="0.25">
      <c r="M303" s="225"/>
      <c r="O303" s="220"/>
    </row>
    <row r="304" spans="13:15" x14ac:dyDescent="0.25">
      <c r="M304" s="225"/>
      <c r="O304" s="220"/>
    </row>
    <row r="305" spans="13:15" x14ac:dyDescent="0.25">
      <c r="M305" s="225"/>
      <c r="O305" s="220"/>
    </row>
    <row r="306" spans="13:15" x14ac:dyDescent="0.25">
      <c r="M306" s="225"/>
      <c r="O306" s="220"/>
    </row>
    <row r="307" spans="13:15" x14ac:dyDescent="0.25">
      <c r="M307" s="225"/>
      <c r="O307" s="220"/>
    </row>
    <row r="308" spans="13:15" x14ac:dyDescent="0.25">
      <c r="M308" s="225"/>
      <c r="O308" s="220"/>
    </row>
    <row r="309" spans="13:15" x14ac:dyDescent="0.25">
      <c r="M309" s="225"/>
      <c r="O309" s="220"/>
    </row>
    <row r="310" spans="13:15" x14ac:dyDescent="0.25">
      <c r="M310" s="225"/>
      <c r="O310" s="220"/>
    </row>
    <row r="311" spans="13:15" x14ac:dyDescent="0.25">
      <c r="M311" s="225"/>
      <c r="O311" s="220"/>
    </row>
    <row r="312" spans="13:15" x14ac:dyDescent="0.25">
      <c r="M312" s="225"/>
      <c r="O312" s="220"/>
    </row>
    <row r="313" spans="13:15" x14ac:dyDescent="0.25">
      <c r="M313" s="225"/>
      <c r="O313" s="220"/>
    </row>
    <row r="314" spans="13:15" x14ac:dyDescent="0.25">
      <c r="M314" s="225"/>
      <c r="O314" s="220"/>
    </row>
    <row r="315" spans="13:15" x14ac:dyDescent="0.25">
      <c r="M315" s="225"/>
      <c r="O315" s="220"/>
    </row>
    <row r="316" spans="13:15" x14ac:dyDescent="0.25">
      <c r="M316" s="225"/>
      <c r="O316" s="220"/>
    </row>
    <row r="317" spans="13:15" x14ac:dyDescent="0.25">
      <c r="M317" s="225"/>
      <c r="O317" s="220"/>
    </row>
    <row r="318" spans="13:15" x14ac:dyDescent="0.25">
      <c r="M318" s="225"/>
      <c r="O318" s="220"/>
    </row>
    <row r="319" spans="13:15" x14ac:dyDescent="0.25">
      <c r="M319" s="225"/>
      <c r="O319" s="220"/>
    </row>
    <row r="320" spans="13:15" x14ac:dyDescent="0.25">
      <c r="M320" s="225"/>
      <c r="O320" s="220"/>
    </row>
    <row r="321" spans="13:15" x14ac:dyDescent="0.25">
      <c r="M321" s="225"/>
      <c r="O321" s="220"/>
    </row>
    <row r="322" spans="13:15" x14ac:dyDescent="0.25">
      <c r="M322" s="225"/>
      <c r="O322" s="220"/>
    </row>
    <row r="323" spans="13:15" x14ac:dyDescent="0.25">
      <c r="M323" s="225"/>
      <c r="O323" s="220"/>
    </row>
    <row r="324" spans="13:15" x14ac:dyDescent="0.25">
      <c r="M324" s="225"/>
      <c r="O324" s="220"/>
    </row>
    <row r="325" spans="13:15" x14ac:dyDescent="0.25">
      <c r="M325" s="225"/>
      <c r="O325" s="220"/>
    </row>
    <row r="326" spans="13:15" x14ac:dyDescent="0.25">
      <c r="M326" s="225"/>
      <c r="O326" s="220"/>
    </row>
    <row r="327" spans="13:15" x14ac:dyDescent="0.25">
      <c r="M327" s="225"/>
      <c r="O327" s="220"/>
    </row>
    <row r="328" spans="13:15" x14ac:dyDescent="0.25">
      <c r="M328" s="225"/>
      <c r="O328" s="220"/>
    </row>
    <row r="329" spans="13:15" x14ac:dyDescent="0.25">
      <c r="M329" s="225"/>
      <c r="O329" s="220"/>
    </row>
    <row r="330" spans="13:15" x14ac:dyDescent="0.25">
      <c r="M330" s="225"/>
      <c r="O330" s="220"/>
    </row>
    <row r="331" spans="13:15" x14ac:dyDescent="0.25">
      <c r="M331" s="225"/>
      <c r="O331" s="220"/>
    </row>
    <row r="332" spans="13:15" x14ac:dyDescent="0.25">
      <c r="M332" s="225"/>
      <c r="O332" s="220"/>
    </row>
    <row r="333" spans="13:15" x14ac:dyDescent="0.25">
      <c r="M333" s="225"/>
      <c r="O333" s="220"/>
    </row>
    <row r="334" spans="13:15" x14ac:dyDescent="0.25">
      <c r="M334" s="225"/>
      <c r="O334" s="220"/>
    </row>
    <row r="335" spans="13:15" x14ac:dyDescent="0.25">
      <c r="M335" s="225"/>
      <c r="O335" s="220"/>
    </row>
    <row r="336" spans="13:15" x14ac:dyDescent="0.25">
      <c r="M336" s="225"/>
      <c r="O336" s="220"/>
    </row>
    <row r="337" spans="13:15" x14ac:dyDescent="0.25">
      <c r="M337" s="225"/>
      <c r="O337" s="220"/>
    </row>
    <row r="338" spans="13:15" x14ac:dyDescent="0.25">
      <c r="M338" s="225"/>
      <c r="O338" s="220"/>
    </row>
    <row r="339" spans="13:15" x14ac:dyDescent="0.25">
      <c r="M339" s="225"/>
      <c r="O339" s="220"/>
    </row>
    <row r="340" spans="13:15" x14ac:dyDescent="0.25">
      <c r="M340" s="225"/>
      <c r="O340" s="220"/>
    </row>
    <row r="341" spans="13:15" x14ac:dyDescent="0.25">
      <c r="M341" s="225"/>
      <c r="O341" s="220"/>
    </row>
    <row r="342" spans="13:15" x14ac:dyDescent="0.25">
      <c r="M342" s="225"/>
      <c r="O342" s="220"/>
    </row>
    <row r="343" spans="13:15" x14ac:dyDescent="0.25">
      <c r="M343" s="225"/>
      <c r="O343" s="220"/>
    </row>
    <row r="344" spans="13:15" x14ac:dyDescent="0.25">
      <c r="M344" s="225"/>
      <c r="O344" s="220"/>
    </row>
    <row r="345" spans="13:15" x14ac:dyDescent="0.25">
      <c r="M345" s="225"/>
      <c r="O345" s="220"/>
    </row>
    <row r="346" spans="13:15" x14ac:dyDescent="0.25">
      <c r="M346" s="225"/>
      <c r="O346" s="220"/>
    </row>
    <row r="347" spans="13:15" x14ac:dyDescent="0.25">
      <c r="M347" s="225"/>
      <c r="O347" s="220"/>
    </row>
    <row r="348" spans="13:15" x14ac:dyDescent="0.25">
      <c r="M348" s="225"/>
      <c r="O348" s="220"/>
    </row>
    <row r="349" spans="13:15" x14ac:dyDescent="0.25">
      <c r="M349" s="225"/>
      <c r="O349" s="220"/>
    </row>
    <row r="350" spans="13:15" x14ac:dyDescent="0.25">
      <c r="M350" s="225"/>
      <c r="O350" s="220"/>
    </row>
    <row r="351" spans="13:15" x14ac:dyDescent="0.25">
      <c r="M351" s="225"/>
      <c r="O351" s="220"/>
    </row>
    <row r="352" spans="13:15" x14ac:dyDescent="0.25">
      <c r="M352" s="225"/>
      <c r="O352" s="220"/>
    </row>
    <row r="353" spans="13:15" x14ac:dyDescent="0.25">
      <c r="M353" s="225"/>
      <c r="O353" s="220"/>
    </row>
    <row r="354" spans="13:15" x14ac:dyDescent="0.25">
      <c r="M354" s="225"/>
      <c r="O354" s="220"/>
    </row>
    <row r="355" spans="13:15" x14ac:dyDescent="0.25">
      <c r="M355" s="225"/>
      <c r="O355" s="220"/>
    </row>
    <row r="356" spans="13:15" x14ac:dyDescent="0.25">
      <c r="M356" s="225"/>
      <c r="O356" s="220"/>
    </row>
    <row r="357" spans="13:15" x14ac:dyDescent="0.25">
      <c r="M357" s="225"/>
      <c r="O357" s="220"/>
    </row>
    <row r="358" spans="13:15" x14ac:dyDescent="0.25">
      <c r="M358" s="225"/>
      <c r="O358" s="220"/>
    </row>
    <row r="359" spans="13:15" x14ac:dyDescent="0.25">
      <c r="M359" s="225"/>
      <c r="O359" s="220"/>
    </row>
    <row r="360" spans="13:15" x14ac:dyDescent="0.25">
      <c r="M360" s="225"/>
      <c r="O360" s="220"/>
    </row>
    <row r="361" spans="13:15" x14ac:dyDescent="0.25">
      <c r="M361" s="225"/>
      <c r="O361" s="220"/>
    </row>
    <row r="362" spans="13:15" x14ac:dyDescent="0.25">
      <c r="M362" s="17"/>
      <c r="O362" s="12"/>
    </row>
    <row r="363" spans="13:15" ht="13.8" thickBot="1" x14ac:dyDescent="0.3">
      <c r="M363" s="230"/>
      <c r="O363" s="12"/>
    </row>
    <row r="364" spans="13:15" x14ac:dyDescent="0.25">
      <c r="M364" s="231"/>
      <c r="O364" s="12"/>
    </row>
    <row r="365" spans="13:15" x14ac:dyDescent="0.25">
      <c r="M365" s="231"/>
      <c r="O365" s="12"/>
    </row>
    <row r="366" spans="13:15" x14ac:dyDescent="0.25">
      <c r="M366" s="231"/>
      <c r="O366" s="12"/>
    </row>
    <row r="367" spans="13:15" x14ac:dyDescent="0.25">
      <c r="M367" s="231"/>
      <c r="O367" s="12"/>
    </row>
    <row r="368" spans="13:15" x14ac:dyDescent="0.25">
      <c r="M368" s="231"/>
      <c r="O368" s="12"/>
    </row>
    <row r="369" spans="13:15" x14ac:dyDescent="0.25">
      <c r="M369" s="231"/>
      <c r="O369" s="12"/>
    </row>
    <row r="370" spans="13:15" x14ac:dyDescent="0.25">
      <c r="M370" s="231"/>
      <c r="O370" s="12"/>
    </row>
    <row r="371" spans="13:15" x14ac:dyDescent="0.25">
      <c r="M371" s="231"/>
      <c r="O371" s="12"/>
    </row>
    <row r="372" spans="13:15" x14ac:dyDescent="0.25">
      <c r="M372" s="231"/>
      <c r="O372" s="12"/>
    </row>
    <row r="373" spans="13:15" x14ac:dyDescent="0.25">
      <c r="M373" s="231"/>
      <c r="O373" s="12"/>
    </row>
    <row r="374" spans="13:15" x14ac:dyDescent="0.25">
      <c r="M374" s="231"/>
      <c r="O374" s="12"/>
    </row>
    <row r="375" spans="13:15" x14ac:dyDescent="0.25">
      <c r="M375" s="231"/>
      <c r="O375" s="12"/>
    </row>
    <row r="376" spans="13:15" x14ac:dyDescent="0.25">
      <c r="M376" s="231"/>
      <c r="O376" s="12"/>
    </row>
    <row r="377" spans="13:15" x14ac:dyDescent="0.25">
      <c r="M377" s="231"/>
      <c r="O377" s="12"/>
    </row>
    <row r="378" spans="13:15" x14ac:dyDescent="0.25">
      <c r="M378" s="231"/>
      <c r="O378" s="12"/>
    </row>
    <row r="379" spans="13:15" x14ac:dyDescent="0.25">
      <c r="M379" s="231"/>
      <c r="O379" s="12"/>
    </row>
    <row r="380" spans="13:15" x14ac:dyDescent="0.25">
      <c r="M380" s="231"/>
      <c r="O380" s="12"/>
    </row>
    <row r="381" spans="13:15" x14ac:dyDescent="0.25">
      <c r="M381" s="231"/>
      <c r="O381" s="12"/>
    </row>
    <row r="382" spans="13:15" x14ac:dyDescent="0.25">
      <c r="M382" s="12"/>
      <c r="O382" s="12"/>
    </row>
    <row r="383" spans="13:15" x14ac:dyDescent="0.25">
      <c r="M383" s="12"/>
      <c r="O383" s="12"/>
    </row>
    <row r="384" spans="13:15" x14ac:dyDescent="0.25">
      <c r="M384" s="12"/>
      <c r="O384" s="12"/>
    </row>
    <row r="385" spans="13:15" x14ac:dyDescent="0.25">
      <c r="M385" s="12"/>
      <c r="O385" s="12"/>
    </row>
    <row r="386" spans="13:15" x14ac:dyDescent="0.25">
      <c r="M386" s="12"/>
      <c r="O386" s="12"/>
    </row>
    <row r="387" spans="13:15" x14ac:dyDescent="0.25">
      <c r="M387" s="12"/>
      <c r="O387" s="12"/>
    </row>
    <row r="388" spans="13:15" x14ac:dyDescent="0.25">
      <c r="M388" s="12"/>
      <c r="O388" s="12"/>
    </row>
    <row r="389" spans="13:15" x14ac:dyDescent="0.25">
      <c r="M389" s="12"/>
      <c r="O389" s="12"/>
    </row>
    <row r="390" spans="13:15" x14ac:dyDescent="0.25">
      <c r="M390" s="12"/>
      <c r="O390" s="12"/>
    </row>
    <row r="391" spans="13:15" x14ac:dyDescent="0.25">
      <c r="M391" s="12"/>
      <c r="O391" s="12"/>
    </row>
    <row r="392" spans="13:15" x14ac:dyDescent="0.25">
      <c r="M392" s="12"/>
      <c r="O392" s="12"/>
    </row>
    <row r="393" spans="13:15" x14ac:dyDescent="0.25">
      <c r="M393" s="12"/>
      <c r="O393" s="12"/>
    </row>
    <row r="394" spans="13:15" x14ac:dyDescent="0.25">
      <c r="M394" s="12"/>
      <c r="O394" s="12"/>
    </row>
    <row r="395" spans="13:15" x14ac:dyDescent="0.25">
      <c r="M395" s="12"/>
      <c r="O395" s="12"/>
    </row>
    <row r="396" spans="13:15" x14ac:dyDescent="0.25">
      <c r="M396" s="12"/>
      <c r="O396" s="12"/>
    </row>
    <row r="397" spans="13:15" x14ac:dyDescent="0.25">
      <c r="M397" s="12"/>
      <c r="O397" s="12"/>
    </row>
    <row r="398" spans="13:15" x14ac:dyDescent="0.25">
      <c r="M398" s="12"/>
      <c r="O398" s="12"/>
    </row>
    <row r="399" spans="13:15" x14ac:dyDescent="0.25">
      <c r="M399" s="12"/>
      <c r="O399" s="12"/>
    </row>
    <row r="400" spans="13:15" x14ac:dyDescent="0.25">
      <c r="M400" s="12"/>
      <c r="O400" s="12"/>
    </row>
    <row r="401" spans="13:15" x14ac:dyDescent="0.25">
      <c r="M401" s="12"/>
      <c r="O401" s="12"/>
    </row>
    <row r="402" spans="13:15" x14ac:dyDescent="0.25">
      <c r="M402" s="12"/>
      <c r="O402" s="12"/>
    </row>
    <row r="403" spans="13:15" x14ac:dyDescent="0.25">
      <c r="M403" s="12"/>
      <c r="O403" s="12"/>
    </row>
    <row r="404" spans="13:15" x14ac:dyDescent="0.25">
      <c r="M404" s="12"/>
      <c r="O404" s="12"/>
    </row>
    <row r="405" spans="13:15" x14ac:dyDescent="0.25">
      <c r="M405" s="12"/>
    </row>
    <row r="406" spans="13:15" x14ac:dyDescent="0.25">
      <c r="M406" s="12"/>
    </row>
    <row r="407" spans="13:15" x14ac:dyDescent="0.25">
      <c r="M407" s="12"/>
    </row>
    <row r="408" spans="13:15" x14ac:dyDescent="0.25">
      <c r="M408" s="12"/>
    </row>
    <row r="409" spans="13:15" x14ac:dyDescent="0.25">
      <c r="M409" s="12"/>
    </row>
    <row r="410" spans="13:15" x14ac:dyDescent="0.25">
      <c r="M410" s="12"/>
    </row>
    <row r="411" spans="13:15" x14ac:dyDescent="0.25">
      <c r="M411" s="12"/>
    </row>
    <row r="412" spans="13:15" x14ac:dyDescent="0.25">
      <c r="M412" s="12"/>
    </row>
    <row r="413" spans="13:15" x14ac:dyDescent="0.25">
      <c r="M413" s="12"/>
    </row>
    <row r="414" spans="13:15" x14ac:dyDescent="0.25">
      <c r="M414" s="12"/>
    </row>
    <row r="415" spans="13:15" x14ac:dyDescent="0.25">
      <c r="M415" s="12"/>
    </row>
    <row r="416" spans="13:15" x14ac:dyDescent="0.25">
      <c r="M416" s="12"/>
    </row>
    <row r="417" spans="13:13" x14ac:dyDescent="0.25">
      <c r="M417" s="12"/>
    </row>
    <row r="418" spans="13:13" x14ac:dyDescent="0.25">
      <c r="M418" s="12"/>
    </row>
    <row r="419" spans="13:13" x14ac:dyDescent="0.25">
      <c r="M419" s="12"/>
    </row>
    <row r="420" spans="13:13" x14ac:dyDescent="0.25">
      <c r="M420" s="12"/>
    </row>
    <row r="421" spans="13:13" x14ac:dyDescent="0.25">
      <c r="M421" s="12"/>
    </row>
    <row r="422" spans="13:13" x14ac:dyDescent="0.25">
      <c r="M422" s="12"/>
    </row>
    <row r="423" spans="13:13" x14ac:dyDescent="0.25">
      <c r="M423" s="12"/>
    </row>
    <row r="424" spans="13:13" x14ac:dyDescent="0.25">
      <c r="M424" s="12"/>
    </row>
    <row r="425" spans="13:13" x14ac:dyDescent="0.25">
      <c r="M425" s="12"/>
    </row>
    <row r="426" spans="13:13" x14ac:dyDescent="0.25">
      <c r="M426" s="12"/>
    </row>
    <row r="427" spans="13:13" x14ac:dyDescent="0.25">
      <c r="M427" s="12"/>
    </row>
    <row r="428" spans="13:13" x14ac:dyDescent="0.25">
      <c r="M428" s="12"/>
    </row>
    <row r="429" spans="13:13" x14ac:dyDescent="0.25">
      <c r="M429" s="12"/>
    </row>
    <row r="430" spans="13:13" x14ac:dyDescent="0.25">
      <c r="M430" s="12"/>
    </row>
    <row r="431" spans="13:13" x14ac:dyDescent="0.25">
      <c r="M431" s="12"/>
    </row>
    <row r="432" spans="13:13" x14ac:dyDescent="0.25">
      <c r="M432" s="12"/>
    </row>
    <row r="433" spans="13:13" x14ac:dyDescent="0.25">
      <c r="M433" s="12"/>
    </row>
    <row r="434" spans="13:13" x14ac:dyDescent="0.25">
      <c r="M434" s="12"/>
    </row>
    <row r="435" spans="13:13" x14ac:dyDescent="0.25">
      <c r="M435" s="12"/>
    </row>
    <row r="436" spans="13:13" x14ac:dyDescent="0.25">
      <c r="M436" s="12"/>
    </row>
    <row r="437" spans="13:13" x14ac:dyDescent="0.25">
      <c r="M437" s="12"/>
    </row>
    <row r="438" spans="13:13" x14ac:dyDescent="0.25">
      <c r="M438" s="12"/>
    </row>
    <row r="439" spans="13:13" x14ac:dyDescent="0.25">
      <c r="M439" s="12"/>
    </row>
    <row r="440" spans="13:13" x14ac:dyDescent="0.25">
      <c r="M440" s="12"/>
    </row>
    <row r="441" spans="13:13" x14ac:dyDescent="0.25">
      <c r="M441" s="12"/>
    </row>
    <row r="442" spans="13:13" x14ac:dyDescent="0.25">
      <c r="M442" s="12"/>
    </row>
    <row r="443" spans="13:13" x14ac:dyDescent="0.25">
      <c r="M443" s="12"/>
    </row>
    <row r="444" spans="13:13" x14ac:dyDescent="0.25">
      <c r="M444" s="12"/>
    </row>
    <row r="445" spans="13:13" x14ac:dyDescent="0.25">
      <c r="M445" s="12"/>
    </row>
    <row r="446" spans="13:13" x14ac:dyDescent="0.25">
      <c r="M446" s="12"/>
    </row>
    <row r="447" spans="13:13" x14ac:dyDescent="0.25">
      <c r="M447" s="12"/>
    </row>
    <row r="448" spans="13:13" x14ac:dyDescent="0.25">
      <c r="M448" s="12"/>
    </row>
    <row r="449" spans="13:13" x14ac:dyDescent="0.25">
      <c r="M449" s="12"/>
    </row>
    <row r="450" spans="13:13" x14ac:dyDescent="0.25">
      <c r="M450" s="12"/>
    </row>
    <row r="451" spans="13:13" x14ac:dyDescent="0.25">
      <c r="M451" s="12"/>
    </row>
    <row r="452" spans="13:13" x14ac:dyDescent="0.25">
      <c r="M452" s="12"/>
    </row>
    <row r="453" spans="13:13" x14ac:dyDescent="0.25">
      <c r="M453" s="12"/>
    </row>
    <row r="454" spans="13:13" x14ac:dyDescent="0.25">
      <c r="M454" s="12"/>
    </row>
    <row r="455" spans="13:13" x14ac:dyDescent="0.25">
      <c r="M455" s="12"/>
    </row>
    <row r="456" spans="13:13" x14ac:dyDescent="0.25">
      <c r="M456" s="12"/>
    </row>
    <row r="457" spans="13:13" x14ac:dyDescent="0.25">
      <c r="M457" s="12"/>
    </row>
    <row r="458" spans="13:13" x14ac:dyDescent="0.25">
      <c r="M458" s="12"/>
    </row>
    <row r="459" spans="13:13" x14ac:dyDescent="0.25">
      <c r="M459" s="12"/>
    </row>
    <row r="460" spans="13:13" x14ac:dyDescent="0.25">
      <c r="M460" s="12"/>
    </row>
    <row r="461" spans="13:13" x14ac:dyDescent="0.25">
      <c r="M461" s="12"/>
    </row>
    <row r="462" spans="13:13" x14ac:dyDescent="0.25">
      <c r="M462" s="12"/>
    </row>
    <row r="463" spans="13:13" x14ac:dyDescent="0.25">
      <c r="M463" s="12"/>
    </row>
    <row r="464" spans="13:13" x14ac:dyDescent="0.25">
      <c r="M464" s="12"/>
    </row>
    <row r="465" spans="13:13" x14ac:dyDescent="0.25">
      <c r="M465" s="12"/>
    </row>
    <row r="466" spans="13:13" x14ac:dyDescent="0.25">
      <c r="M466" s="12"/>
    </row>
    <row r="467" spans="13:13" x14ac:dyDescent="0.25">
      <c r="M467" s="12"/>
    </row>
    <row r="468" spans="13:13" x14ac:dyDescent="0.25">
      <c r="M468" s="12"/>
    </row>
    <row r="469" spans="13:13" x14ac:dyDescent="0.25">
      <c r="M469" s="12"/>
    </row>
    <row r="470" spans="13:13" x14ac:dyDescent="0.25">
      <c r="M470" s="12"/>
    </row>
    <row r="471" spans="13:13" x14ac:dyDescent="0.25">
      <c r="M471" s="12"/>
    </row>
    <row r="472" spans="13:13" x14ac:dyDescent="0.25">
      <c r="M472" s="12"/>
    </row>
    <row r="473" spans="13:13" x14ac:dyDescent="0.25">
      <c r="M473" s="12"/>
    </row>
    <row r="474" spans="13:13" x14ac:dyDescent="0.25">
      <c r="M474" s="12"/>
    </row>
    <row r="475" spans="13:13" x14ac:dyDescent="0.25">
      <c r="M475" s="12"/>
    </row>
    <row r="476" spans="13:13" x14ac:dyDescent="0.25">
      <c r="M476" s="12"/>
    </row>
    <row r="477" spans="13:13" x14ac:dyDescent="0.25">
      <c r="M477" s="12"/>
    </row>
    <row r="478" spans="13:13" x14ac:dyDescent="0.25">
      <c r="M478" s="12"/>
    </row>
    <row r="479" spans="13:13" x14ac:dyDescent="0.25">
      <c r="M479" s="12"/>
    </row>
    <row r="480" spans="13:13" x14ac:dyDescent="0.25">
      <c r="M480" s="12"/>
    </row>
    <row r="481" spans="13:13" x14ac:dyDescent="0.25">
      <c r="M481" s="12"/>
    </row>
    <row r="482" spans="13:13" x14ac:dyDescent="0.25">
      <c r="M482" s="12"/>
    </row>
    <row r="483" spans="13:13" x14ac:dyDescent="0.25">
      <c r="M483" s="12"/>
    </row>
    <row r="484" spans="13:13" x14ac:dyDescent="0.25">
      <c r="M484" s="12"/>
    </row>
    <row r="485" spans="13:13" x14ac:dyDescent="0.25">
      <c r="M485" s="12"/>
    </row>
    <row r="486" spans="13:13" x14ac:dyDescent="0.25">
      <c r="M486" s="12"/>
    </row>
    <row r="487" spans="13:13" x14ac:dyDescent="0.25">
      <c r="M487" s="12"/>
    </row>
    <row r="488" spans="13:13" x14ac:dyDescent="0.25">
      <c r="M488" s="12"/>
    </row>
    <row r="489" spans="13:13" x14ac:dyDescent="0.25">
      <c r="M489" s="12"/>
    </row>
    <row r="490" spans="13:13" x14ac:dyDescent="0.25">
      <c r="M490" s="12"/>
    </row>
    <row r="491" spans="13:13" x14ac:dyDescent="0.25">
      <c r="M491" s="12"/>
    </row>
    <row r="492" spans="13:13" x14ac:dyDescent="0.25">
      <c r="M492" s="12"/>
    </row>
    <row r="493" spans="13:13" x14ac:dyDescent="0.25">
      <c r="M493" s="12"/>
    </row>
    <row r="494" spans="13:13" x14ac:dyDescent="0.25">
      <c r="M494" s="12"/>
    </row>
    <row r="495" spans="13:13" x14ac:dyDescent="0.25">
      <c r="M495" s="12"/>
    </row>
    <row r="496" spans="13:13" x14ac:dyDescent="0.25">
      <c r="M496" s="12"/>
    </row>
    <row r="497" spans="13:13" x14ac:dyDescent="0.25">
      <c r="M497" s="12"/>
    </row>
    <row r="498" spans="13:13" x14ac:dyDescent="0.25">
      <c r="M498" s="12"/>
    </row>
    <row r="499" spans="13:13" x14ac:dyDescent="0.25">
      <c r="M499" s="12"/>
    </row>
    <row r="500" spans="13:13" x14ac:dyDescent="0.25">
      <c r="M500" s="12"/>
    </row>
    <row r="501" spans="13:13" x14ac:dyDescent="0.25">
      <c r="M501" s="12"/>
    </row>
    <row r="502" spans="13:13" x14ac:dyDescent="0.25">
      <c r="M502" s="12"/>
    </row>
    <row r="503" spans="13:13" x14ac:dyDescent="0.25">
      <c r="M503" s="12"/>
    </row>
    <row r="504" spans="13:13" x14ac:dyDescent="0.25">
      <c r="M504" s="12"/>
    </row>
    <row r="505" spans="13:13" x14ac:dyDescent="0.25">
      <c r="M505" s="12"/>
    </row>
    <row r="506" spans="13:13" x14ac:dyDescent="0.25">
      <c r="M506" s="12"/>
    </row>
    <row r="507" spans="13:13" x14ac:dyDescent="0.25">
      <c r="M507" s="12"/>
    </row>
    <row r="508" spans="13:13" x14ac:dyDescent="0.25">
      <c r="M508" s="12"/>
    </row>
    <row r="509" spans="13:13" x14ac:dyDescent="0.25">
      <c r="M509" s="12"/>
    </row>
    <row r="510" spans="13:13" x14ac:dyDescent="0.25">
      <c r="M510" s="12"/>
    </row>
    <row r="511" spans="13:13" x14ac:dyDescent="0.25">
      <c r="M511" s="12"/>
    </row>
    <row r="512" spans="13:13" x14ac:dyDescent="0.25">
      <c r="M512" s="12"/>
    </row>
    <row r="513" spans="13:13" x14ac:dyDescent="0.25">
      <c r="M513" s="12"/>
    </row>
    <row r="514" spans="13:13" x14ac:dyDescent="0.25">
      <c r="M514" s="12"/>
    </row>
    <row r="515" spans="13:13" x14ac:dyDescent="0.25">
      <c r="M515" s="12"/>
    </row>
    <row r="516" spans="13:13" x14ac:dyDescent="0.25">
      <c r="M516" s="12"/>
    </row>
    <row r="517" spans="13:13" x14ac:dyDescent="0.25">
      <c r="M517" s="12"/>
    </row>
    <row r="518" spans="13:13" x14ac:dyDescent="0.25">
      <c r="M518" s="12"/>
    </row>
    <row r="519" spans="13:13" x14ac:dyDescent="0.25">
      <c r="M519" s="12"/>
    </row>
    <row r="520" spans="13:13" x14ac:dyDescent="0.25">
      <c r="M520" s="12"/>
    </row>
    <row r="521" spans="13:13" x14ac:dyDescent="0.25">
      <c r="M521" s="12"/>
    </row>
    <row r="522" spans="13:13" x14ac:dyDescent="0.25">
      <c r="M522" s="12"/>
    </row>
    <row r="523" spans="13:13" x14ac:dyDescent="0.25">
      <c r="M523" s="12"/>
    </row>
    <row r="524" spans="13:13" x14ac:dyDescent="0.25">
      <c r="M524" s="12"/>
    </row>
    <row r="525" spans="13:13" x14ac:dyDescent="0.25">
      <c r="M525" s="12"/>
    </row>
    <row r="526" spans="13:13" x14ac:dyDescent="0.25">
      <c r="M526" s="12"/>
    </row>
    <row r="527" spans="13:13" x14ac:dyDescent="0.25">
      <c r="M527" s="12"/>
    </row>
    <row r="528" spans="13:13" x14ac:dyDescent="0.25">
      <c r="M528" s="12"/>
    </row>
    <row r="529" spans="13:13" x14ac:dyDescent="0.25">
      <c r="M529" s="12"/>
    </row>
    <row r="530" spans="13:13" x14ac:dyDescent="0.25">
      <c r="M530" s="12"/>
    </row>
    <row r="531" spans="13:13" x14ac:dyDescent="0.25">
      <c r="M531" s="12"/>
    </row>
    <row r="532" spans="13:13" x14ac:dyDescent="0.25">
      <c r="M532" s="12"/>
    </row>
    <row r="533" spans="13:13" x14ac:dyDescent="0.25">
      <c r="M533" s="12"/>
    </row>
    <row r="534" spans="13:13" x14ac:dyDescent="0.25">
      <c r="M534" s="12"/>
    </row>
    <row r="535" spans="13:13" x14ac:dyDescent="0.25">
      <c r="M535" s="12"/>
    </row>
    <row r="536" spans="13:13" x14ac:dyDescent="0.25">
      <c r="M536" s="12"/>
    </row>
    <row r="537" spans="13:13" x14ac:dyDescent="0.25">
      <c r="M537" s="12"/>
    </row>
    <row r="538" spans="13:13" x14ac:dyDescent="0.25">
      <c r="M538" s="12"/>
    </row>
    <row r="539" spans="13:13" x14ac:dyDescent="0.25">
      <c r="M539" s="12"/>
    </row>
    <row r="540" spans="13:13" x14ac:dyDescent="0.25">
      <c r="M540" s="12"/>
    </row>
    <row r="541" spans="13:13" x14ac:dyDescent="0.25">
      <c r="M541" s="12"/>
    </row>
    <row r="542" spans="13:13" x14ac:dyDescent="0.25">
      <c r="M542" s="12"/>
    </row>
    <row r="543" spans="13:13" x14ac:dyDescent="0.25">
      <c r="M543" s="12"/>
    </row>
    <row r="544" spans="13:13" x14ac:dyDescent="0.25">
      <c r="M544" s="12"/>
    </row>
    <row r="545" spans="13:13" x14ac:dyDescent="0.25">
      <c r="M545" s="12"/>
    </row>
    <row r="546" spans="13:13" x14ac:dyDescent="0.25">
      <c r="M546" s="12"/>
    </row>
    <row r="547" spans="13:13" x14ac:dyDescent="0.25">
      <c r="M547" s="12"/>
    </row>
    <row r="548" spans="13:13" x14ac:dyDescent="0.25">
      <c r="M548" s="12"/>
    </row>
    <row r="549" spans="13:13" x14ac:dyDescent="0.25">
      <c r="M549" s="12"/>
    </row>
    <row r="550" spans="13:13" x14ac:dyDescent="0.25">
      <c r="M550" s="12"/>
    </row>
    <row r="551" spans="13:13" x14ac:dyDescent="0.25">
      <c r="M551" s="12"/>
    </row>
    <row r="552" spans="13:13" x14ac:dyDescent="0.25">
      <c r="M552" s="12"/>
    </row>
    <row r="553" spans="13:13" x14ac:dyDescent="0.25">
      <c r="M553" s="12"/>
    </row>
    <row r="554" spans="13:13" x14ac:dyDescent="0.25">
      <c r="M554" s="12"/>
    </row>
    <row r="555" spans="13:13" x14ac:dyDescent="0.25">
      <c r="M555" s="12"/>
    </row>
    <row r="556" spans="13:13" x14ac:dyDescent="0.25">
      <c r="M556" s="12"/>
    </row>
    <row r="557" spans="13:13" x14ac:dyDescent="0.25">
      <c r="M557" s="12"/>
    </row>
    <row r="558" spans="13:13" x14ac:dyDescent="0.25">
      <c r="M558" s="12"/>
    </row>
    <row r="559" spans="13:13" x14ac:dyDescent="0.25">
      <c r="M559" s="12"/>
    </row>
    <row r="560" spans="13:13" x14ac:dyDescent="0.25">
      <c r="M560" s="12"/>
    </row>
    <row r="561" spans="13:13" x14ac:dyDescent="0.25">
      <c r="M561" s="12"/>
    </row>
    <row r="562" spans="13:13" x14ac:dyDescent="0.25">
      <c r="M562" s="12"/>
    </row>
    <row r="563" spans="13:13" x14ac:dyDescent="0.25">
      <c r="M563" s="12"/>
    </row>
    <row r="564" spans="13:13" x14ac:dyDescent="0.25">
      <c r="M564" s="12"/>
    </row>
    <row r="565" spans="13:13" x14ac:dyDescent="0.25">
      <c r="M565" s="12"/>
    </row>
    <row r="566" spans="13:13" x14ac:dyDescent="0.25">
      <c r="M566" s="12"/>
    </row>
    <row r="567" spans="13:13" x14ac:dyDescent="0.25">
      <c r="M567" s="12"/>
    </row>
    <row r="568" spans="13:13" x14ac:dyDescent="0.25">
      <c r="M568" s="12"/>
    </row>
    <row r="569" spans="13:13" x14ac:dyDescent="0.25">
      <c r="M569" s="12"/>
    </row>
    <row r="570" spans="13:13" x14ac:dyDescent="0.25">
      <c r="M570" s="12"/>
    </row>
    <row r="571" spans="13:13" x14ac:dyDescent="0.25">
      <c r="M571" s="12"/>
    </row>
    <row r="572" spans="13:13" x14ac:dyDescent="0.25">
      <c r="M572" s="12"/>
    </row>
    <row r="573" spans="13:13" x14ac:dyDescent="0.25">
      <c r="M573" s="12"/>
    </row>
    <row r="574" spans="13:13" x14ac:dyDescent="0.25">
      <c r="M574" s="12"/>
    </row>
    <row r="575" spans="13:13" x14ac:dyDescent="0.25">
      <c r="M575" s="12"/>
    </row>
    <row r="576" spans="13:13" x14ac:dyDescent="0.25">
      <c r="M576" s="12"/>
    </row>
    <row r="577" spans="13:13" x14ac:dyDescent="0.25">
      <c r="M577" s="12"/>
    </row>
    <row r="578" spans="13:13" x14ac:dyDescent="0.25">
      <c r="M578" s="12"/>
    </row>
    <row r="579" spans="13:13" x14ac:dyDescent="0.25">
      <c r="M579" s="12"/>
    </row>
    <row r="580" spans="13:13" x14ac:dyDescent="0.25">
      <c r="M580" s="12"/>
    </row>
    <row r="581" spans="13:13" x14ac:dyDescent="0.25">
      <c r="M581" s="12"/>
    </row>
    <row r="582" spans="13:13" x14ac:dyDescent="0.25">
      <c r="M582" s="12"/>
    </row>
    <row r="583" spans="13:13" x14ac:dyDescent="0.25">
      <c r="M583" s="12"/>
    </row>
    <row r="584" spans="13:13" x14ac:dyDescent="0.25">
      <c r="M584" s="12"/>
    </row>
    <row r="585" spans="13:13" x14ac:dyDescent="0.25">
      <c r="M585" s="12"/>
    </row>
    <row r="586" spans="13:13" x14ac:dyDescent="0.25">
      <c r="M586" s="12"/>
    </row>
    <row r="587" spans="13:13" x14ac:dyDescent="0.25">
      <c r="M587" s="12"/>
    </row>
    <row r="588" spans="13:13" x14ac:dyDescent="0.25">
      <c r="M588" s="12"/>
    </row>
    <row r="589" spans="13:13" x14ac:dyDescent="0.25">
      <c r="M589" s="12"/>
    </row>
    <row r="590" spans="13:13" x14ac:dyDescent="0.25">
      <c r="M590" s="12"/>
    </row>
    <row r="591" spans="13:13" x14ac:dyDescent="0.25">
      <c r="M591" s="12"/>
    </row>
    <row r="592" spans="13:13" x14ac:dyDescent="0.25">
      <c r="M592" s="12"/>
    </row>
    <row r="593" spans="13:13" x14ac:dyDescent="0.25">
      <c r="M593" s="12"/>
    </row>
    <row r="594" spans="13:13" x14ac:dyDescent="0.25">
      <c r="M594" s="12"/>
    </row>
    <row r="595" spans="13:13" x14ac:dyDescent="0.25">
      <c r="M595" s="12"/>
    </row>
    <row r="596" spans="13:13" x14ac:dyDescent="0.25">
      <c r="M596" s="12"/>
    </row>
    <row r="597" spans="13:13" x14ac:dyDescent="0.25">
      <c r="M597" s="12"/>
    </row>
    <row r="598" spans="13:13" x14ac:dyDescent="0.25">
      <c r="M598" s="12"/>
    </row>
    <row r="599" spans="13:13" x14ac:dyDescent="0.25">
      <c r="M599" s="12"/>
    </row>
    <row r="600" spans="13:13" x14ac:dyDescent="0.25">
      <c r="M600" s="12"/>
    </row>
    <row r="601" spans="13:13" x14ac:dyDescent="0.25">
      <c r="M601" s="12"/>
    </row>
    <row r="602" spans="13:13" x14ac:dyDescent="0.25">
      <c r="M602" s="12"/>
    </row>
    <row r="603" spans="13:13" x14ac:dyDescent="0.25">
      <c r="M603" s="12"/>
    </row>
    <row r="604" spans="13:13" x14ac:dyDescent="0.25">
      <c r="M604" s="12"/>
    </row>
    <row r="605" spans="13:13" x14ac:dyDescent="0.25">
      <c r="M605" s="12"/>
    </row>
    <row r="606" spans="13:13" x14ac:dyDescent="0.25">
      <c r="M606" s="12"/>
    </row>
    <row r="607" spans="13:13" x14ac:dyDescent="0.25">
      <c r="M607" s="12"/>
    </row>
    <row r="608" spans="13:13" x14ac:dyDescent="0.25">
      <c r="M608" s="12"/>
    </row>
    <row r="609" spans="13:13" x14ac:dyDescent="0.25">
      <c r="M609" s="12"/>
    </row>
    <row r="610" spans="13:13" x14ac:dyDescent="0.25">
      <c r="M610" s="12"/>
    </row>
    <row r="611" spans="13:13" x14ac:dyDescent="0.25">
      <c r="M611" s="12"/>
    </row>
    <row r="612" spans="13:13" x14ac:dyDescent="0.25">
      <c r="M612" s="12"/>
    </row>
    <row r="613" spans="13:13" x14ac:dyDescent="0.25">
      <c r="M613" s="12"/>
    </row>
    <row r="614" spans="13:13" x14ac:dyDescent="0.25">
      <c r="M614" s="12"/>
    </row>
    <row r="615" spans="13:13" x14ac:dyDescent="0.25">
      <c r="M615" s="12"/>
    </row>
    <row r="616" spans="13:13" x14ac:dyDescent="0.25">
      <c r="M616" s="12"/>
    </row>
    <row r="617" spans="13:13" x14ac:dyDescent="0.25">
      <c r="M617" s="12"/>
    </row>
    <row r="618" spans="13:13" x14ac:dyDescent="0.25">
      <c r="M618" s="12"/>
    </row>
    <row r="619" spans="13:13" x14ac:dyDescent="0.25">
      <c r="M619" s="12"/>
    </row>
    <row r="620" spans="13:13" x14ac:dyDescent="0.25">
      <c r="M620" s="12"/>
    </row>
    <row r="621" spans="13:13" x14ac:dyDescent="0.25">
      <c r="M621" s="12"/>
    </row>
    <row r="622" spans="13:13" x14ac:dyDescent="0.25">
      <c r="M622" s="12"/>
    </row>
    <row r="623" spans="13:13" x14ac:dyDescent="0.25">
      <c r="M623" s="12"/>
    </row>
    <row r="624" spans="13:13" x14ac:dyDescent="0.25">
      <c r="M624" s="12"/>
    </row>
    <row r="625" spans="13:13" x14ac:dyDescent="0.25">
      <c r="M625" s="12"/>
    </row>
    <row r="626" spans="13:13" x14ac:dyDescent="0.25">
      <c r="M626" s="12"/>
    </row>
    <row r="627" spans="13:13" x14ac:dyDescent="0.25">
      <c r="M627" s="12"/>
    </row>
    <row r="628" spans="13:13" x14ac:dyDescent="0.25">
      <c r="M628" s="12"/>
    </row>
    <row r="629" spans="13:13" x14ac:dyDescent="0.25">
      <c r="M629" s="12"/>
    </row>
    <row r="630" spans="13:13" x14ac:dyDescent="0.25">
      <c r="M630" s="12"/>
    </row>
    <row r="631" spans="13:13" x14ac:dyDescent="0.25">
      <c r="M631" s="12"/>
    </row>
    <row r="632" spans="13:13" x14ac:dyDescent="0.25">
      <c r="M632" s="12"/>
    </row>
    <row r="633" spans="13:13" x14ac:dyDescent="0.25">
      <c r="M633" s="12"/>
    </row>
    <row r="634" spans="13:13" x14ac:dyDescent="0.25">
      <c r="M634" s="12"/>
    </row>
    <row r="635" spans="13:13" x14ac:dyDescent="0.25">
      <c r="M635" s="12"/>
    </row>
    <row r="636" spans="13:13" x14ac:dyDescent="0.25">
      <c r="M636" s="12"/>
    </row>
    <row r="637" spans="13:13" x14ac:dyDescent="0.25">
      <c r="M637" s="12"/>
    </row>
    <row r="638" spans="13:13" x14ac:dyDescent="0.25">
      <c r="M638" s="12"/>
    </row>
    <row r="639" spans="13:13" x14ac:dyDescent="0.25">
      <c r="M639" s="12"/>
    </row>
    <row r="640" spans="13:13" x14ac:dyDescent="0.25">
      <c r="M640" s="12"/>
    </row>
    <row r="641" spans="13:13" x14ac:dyDescent="0.25">
      <c r="M641" s="12"/>
    </row>
    <row r="642" spans="13:13" x14ac:dyDescent="0.25">
      <c r="M642" s="12"/>
    </row>
    <row r="643" spans="13:13" x14ac:dyDescent="0.25">
      <c r="M643" s="12"/>
    </row>
    <row r="644" spans="13:13" x14ac:dyDescent="0.25">
      <c r="M644" s="12"/>
    </row>
    <row r="645" spans="13:13" x14ac:dyDescent="0.25">
      <c r="M645" s="12"/>
    </row>
    <row r="646" spans="13:13" x14ac:dyDescent="0.25">
      <c r="M646" s="12"/>
    </row>
    <row r="647" spans="13:13" x14ac:dyDescent="0.25">
      <c r="M647" s="12"/>
    </row>
    <row r="648" spans="13:13" x14ac:dyDescent="0.25">
      <c r="M648" s="12"/>
    </row>
    <row r="649" spans="13:13" x14ac:dyDescent="0.25">
      <c r="M649" s="12"/>
    </row>
    <row r="650" spans="13:13" x14ac:dyDescent="0.25">
      <c r="M650" s="12"/>
    </row>
    <row r="651" spans="13:13" x14ac:dyDescent="0.25">
      <c r="M651" s="12"/>
    </row>
    <row r="652" spans="13:13" x14ac:dyDescent="0.25">
      <c r="M652" s="12"/>
    </row>
    <row r="653" spans="13:13" x14ac:dyDescent="0.25">
      <c r="M653" s="12"/>
    </row>
    <row r="654" spans="13:13" x14ac:dyDescent="0.25">
      <c r="M654" s="12"/>
    </row>
    <row r="655" spans="13:13" x14ac:dyDescent="0.25">
      <c r="M655" s="12"/>
    </row>
    <row r="656" spans="13:13" x14ac:dyDescent="0.25">
      <c r="M656" s="12"/>
    </row>
    <row r="657" spans="13:13" x14ac:dyDescent="0.25">
      <c r="M657" s="12"/>
    </row>
    <row r="658" spans="13:13" x14ac:dyDescent="0.25">
      <c r="M658" s="12"/>
    </row>
    <row r="659" spans="13:13" x14ac:dyDescent="0.25">
      <c r="M659" s="12"/>
    </row>
    <row r="660" spans="13:13" x14ac:dyDescent="0.25">
      <c r="M660" s="12"/>
    </row>
    <row r="661" spans="13:13" x14ac:dyDescent="0.25">
      <c r="M661" s="12"/>
    </row>
    <row r="662" spans="13:13" x14ac:dyDescent="0.25">
      <c r="M662" s="12"/>
    </row>
    <row r="663" spans="13:13" x14ac:dyDescent="0.25">
      <c r="M663" s="12"/>
    </row>
    <row r="664" spans="13:13" x14ac:dyDescent="0.25">
      <c r="M664" s="12"/>
    </row>
    <row r="665" spans="13:13" x14ac:dyDescent="0.25">
      <c r="M665" s="12"/>
    </row>
    <row r="666" spans="13:13" x14ac:dyDescent="0.25">
      <c r="M666" s="12"/>
    </row>
    <row r="667" spans="13:13" x14ac:dyDescent="0.25">
      <c r="M667" s="12"/>
    </row>
    <row r="668" spans="13:13" x14ac:dyDescent="0.25">
      <c r="M668" s="12"/>
    </row>
    <row r="669" spans="13:13" x14ac:dyDescent="0.25">
      <c r="M669" s="12"/>
    </row>
    <row r="670" spans="13:13" x14ac:dyDescent="0.25">
      <c r="M670" s="12"/>
    </row>
    <row r="671" spans="13:13" x14ac:dyDescent="0.25">
      <c r="M671" s="12"/>
    </row>
    <row r="672" spans="13:13" x14ac:dyDescent="0.25">
      <c r="M672" s="12"/>
    </row>
    <row r="673" spans="13:13" x14ac:dyDescent="0.25">
      <c r="M673" s="12"/>
    </row>
    <row r="674" spans="13:13" x14ac:dyDescent="0.25">
      <c r="M674" s="12"/>
    </row>
    <row r="675" spans="13:13" x14ac:dyDescent="0.25">
      <c r="M675" s="12"/>
    </row>
    <row r="676" spans="13:13" x14ac:dyDescent="0.25">
      <c r="M676" s="12"/>
    </row>
    <row r="677" spans="13:13" x14ac:dyDescent="0.25">
      <c r="M677" s="12"/>
    </row>
    <row r="678" spans="13:13" x14ac:dyDescent="0.25">
      <c r="M678" s="12"/>
    </row>
    <row r="679" spans="13:13" x14ac:dyDescent="0.25">
      <c r="M679" s="12"/>
    </row>
    <row r="680" spans="13:13" x14ac:dyDescent="0.25">
      <c r="M680" s="12"/>
    </row>
    <row r="681" spans="13:13" x14ac:dyDescent="0.25">
      <c r="M681" s="12"/>
    </row>
    <row r="682" spans="13:13" x14ac:dyDescent="0.25">
      <c r="M682" s="12"/>
    </row>
    <row r="683" spans="13:13" x14ac:dyDescent="0.25">
      <c r="M683" s="12"/>
    </row>
    <row r="684" spans="13:13" x14ac:dyDescent="0.25">
      <c r="M684" s="12"/>
    </row>
    <row r="685" spans="13:13" x14ac:dyDescent="0.25">
      <c r="M685" s="12"/>
    </row>
    <row r="686" spans="13:13" x14ac:dyDescent="0.25">
      <c r="M686" s="12"/>
    </row>
    <row r="687" spans="13:13" x14ac:dyDescent="0.25">
      <c r="M687" s="12"/>
    </row>
    <row r="688" spans="13:13" x14ac:dyDescent="0.25">
      <c r="M688" s="12"/>
    </row>
    <row r="689" spans="13:13" x14ac:dyDescent="0.25">
      <c r="M689" s="12"/>
    </row>
    <row r="690" spans="13:13" x14ac:dyDescent="0.25">
      <c r="M690" s="12"/>
    </row>
    <row r="691" spans="13:13" x14ac:dyDescent="0.25">
      <c r="M691" s="12"/>
    </row>
    <row r="692" spans="13:13" x14ac:dyDescent="0.25">
      <c r="M692" s="12"/>
    </row>
    <row r="693" spans="13:13" x14ac:dyDescent="0.25">
      <c r="M693" s="12"/>
    </row>
    <row r="694" spans="13:13" x14ac:dyDescent="0.25">
      <c r="M694" s="12"/>
    </row>
    <row r="695" spans="13:13" x14ac:dyDescent="0.25">
      <c r="M695" s="12"/>
    </row>
    <row r="696" spans="13:13" x14ac:dyDescent="0.25">
      <c r="M696" s="12"/>
    </row>
    <row r="697" spans="13:13" x14ac:dyDescent="0.25">
      <c r="M697" s="12"/>
    </row>
    <row r="698" spans="13:13" x14ac:dyDescent="0.25">
      <c r="M698" s="12"/>
    </row>
    <row r="699" spans="13:13" x14ac:dyDescent="0.25">
      <c r="M699" s="12"/>
    </row>
    <row r="700" spans="13:13" x14ac:dyDescent="0.25">
      <c r="M700" s="12"/>
    </row>
    <row r="701" spans="13:13" x14ac:dyDescent="0.25">
      <c r="M701" s="12"/>
    </row>
    <row r="702" spans="13:13" x14ac:dyDescent="0.25">
      <c r="M702" s="12"/>
    </row>
    <row r="703" spans="13:13" x14ac:dyDescent="0.25">
      <c r="M703" s="12"/>
    </row>
    <row r="704" spans="13:13" x14ac:dyDescent="0.25">
      <c r="M704" s="12"/>
    </row>
    <row r="705" spans="13:13" x14ac:dyDescent="0.25">
      <c r="M705" s="12"/>
    </row>
    <row r="706" spans="13:13" x14ac:dyDescent="0.25">
      <c r="M706" s="12"/>
    </row>
    <row r="707" spans="13:13" x14ac:dyDescent="0.25">
      <c r="M707" s="12"/>
    </row>
    <row r="708" spans="13:13" x14ac:dyDescent="0.25">
      <c r="M708" s="12"/>
    </row>
    <row r="709" spans="13:13" x14ac:dyDescent="0.25">
      <c r="M709" s="12"/>
    </row>
    <row r="710" spans="13:13" x14ac:dyDescent="0.25">
      <c r="M710" s="12"/>
    </row>
    <row r="711" spans="13:13" x14ac:dyDescent="0.25">
      <c r="M711" s="12"/>
    </row>
    <row r="712" spans="13:13" x14ac:dyDescent="0.25">
      <c r="M712" s="12"/>
    </row>
    <row r="713" spans="13:13" x14ac:dyDescent="0.25">
      <c r="M713" s="12"/>
    </row>
    <row r="714" spans="13:13" x14ac:dyDescent="0.25">
      <c r="M714" s="12"/>
    </row>
    <row r="715" spans="13:13" x14ac:dyDescent="0.25">
      <c r="M715" s="12"/>
    </row>
    <row r="716" spans="13:13" x14ac:dyDescent="0.25">
      <c r="M716" s="12"/>
    </row>
    <row r="717" spans="13:13" x14ac:dyDescent="0.25">
      <c r="M717" s="12"/>
    </row>
    <row r="718" spans="13:13" x14ac:dyDescent="0.25">
      <c r="M718" s="12"/>
    </row>
    <row r="719" spans="13:13" x14ac:dyDescent="0.25">
      <c r="M719" s="12"/>
    </row>
    <row r="720" spans="13:13" x14ac:dyDescent="0.25">
      <c r="M720" s="12"/>
    </row>
    <row r="721" spans="13:13" x14ac:dyDescent="0.25">
      <c r="M721" s="12"/>
    </row>
    <row r="722" spans="13:13" x14ac:dyDescent="0.25">
      <c r="M722" s="12"/>
    </row>
    <row r="723" spans="13:13" x14ac:dyDescent="0.25">
      <c r="M723" s="12"/>
    </row>
    <row r="724" spans="13:13" x14ac:dyDescent="0.25">
      <c r="M724" s="12"/>
    </row>
    <row r="725" spans="13:13" x14ac:dyDescent="0.25">
      <c r="M725" s="12"/>
    </row>
    <row r="726" spans="13:13" x14ac:dyDescent="0.25">
      <c r="M726" s="12"/>
    </row>
    <row r="727" spans="13:13" x14ac:dyDescent="0.25">
      <c r="M727" s="12"/>
    </row>
    <row r="728" spans="13:13" x14ac:dyDescent="0.25">
      <c r="M728" s="12"/>
    </row>
    <row r="729" spans="13:13" x14ac:dyDescent="0.25">
      <c r="M729" s="12"/>
    </row>
    <row r="730" spans="13:13" x14ac:dyDescent="0.25">
      <c r="M730" s="12"/>
    </row>
    <row r="731" spans="13:13" x14ac:dyDescent="0.25">
      <c r="M731" s="12"/>
    </row>
    <row r="732" spans="13:13" x14ac:dyDescent="0.25">
      <c r="M732" s="12"/>
    </row>
    <row r="733" spans="13:13" x14ac:dyDescent="0.25">
      <c r="M733" s="12"/>
    </row>
    <row r="734" spans="13:13" x14ac:dyDescent="0.25">
      <c r="M734" s="12"/>
    </row>
    <row r="735" spans="13:13" x14ac:dyDescent="0.25">
      <c r="M735" s="12"/>
    </row>
    <row r="736" spans="13:13" x14ac:dyDescent="0.25">
      <c r="M736" s="12"/>
    </row>
    <row r="737" spans="13:13" x14ac:dyDescent="0.25">
      <c r="M737" s="12"/>
    </row>
    <row r="738" spans="13:13" x14ac:dyDescent="0.25">
      <c r="M738" s="12"/>
    </row>
    <row r="739" spans="13:13" x14ac:dyDescent="0.25">
      <c r="M739" s="12"/>
    </row>
    <row r="740" spans="13:13" x14ac:dyDescent="0.25">
      <c r="M740" s="12"/>
    </row>
    <row r="741" spans="13:13" x14ac:dyDescent="0.25">
      <c r="M741" s="12"/>
    </row>
    <row r="742" spans="13:13" x14ac:dyDescent="0.25">
      <c r="M742" s="12"/>
    </row>
    <row r="743" spans="13:13" x14ac:dyDescent="0.25">
      <c r="M743" s="12"/>
    </row>
    <row r="744" spans="13:13" x14ac:dyDescent="0.25">
      <c r="M744" s="12"/>
    </row>
    <row r="745" spans="13:13" x14ac:dyDescent="0.25">
      <c r="M745" s="12"/>
    </row>
    <row r="746" spans="13:13" x14ac:dyDescent="0.25">
      <c r="M746" s="12"/>
    </row>
    <row r="747" spans="13:13" x14ac:dyDescent="0.25">
      <c r="M747" s="12"/>
    </row>
    <row r="748" spans="13:13" x14ac:dyDescent="0.25">
      <c r="M748" s="12"/>
    </row>
    <row r="749" spans="13:13" x14ac:dyDescent="0.25">
      <c r="M749" s="12"/>
    </row>
    <row r="750" spans="13:13" x14ac:dyDescent="0.25">
      <c r="M750" s="12"/>
    </row>
    <row r="751" spans="13:13" x14ac:dyDescent="0.25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D12" sqref="D12"/>
    </sheetView>
  </sheetViews>
  <sheetFormatPr defaultColWidth="9.109375" defaultRowHeight="13.2" x14ac:dyDescent="0.25"/>
  <cols>
    <col min="1" max="1" width="2.6640625" style="12" customWidth="1"/>
    <col min="2" max="2" width="10.5546875" style="11" customWidth="1"/>
    <col min="3" max="14" width="12.88671875" style="99" customWidth="1"/>
    <col min="15" max="15" width="10.109375" style="102" customWidth="1"/>
    <col min="16" max="16" width="18.6640625" style="102" customWidth="1"/>
    <col min="17" max="18" width="15.109375" style="102" customWidth="1"/>
    <col min="19" max="19" width="9.109375" style="121"/>
    <col min="20" max="20" width="9.109375" style="17"/>
    <col min="21" max="22" width="9.109375" style="102"/>
    <col min="23" max="24" width="9.109375" style="17"/>
    <col min="25" max="25" width="9.109375" style="102"/>
    <col min="26" max="27" width="9.109375" style="17"/>
    <col min="28" max="28" width="9.109375" style="118"/>
    <col min="29" max="29" width="10.109375" style="119" customWidth="1"/>
    <col min="30" max="30" width="9.109375" style="120"/>
    <col min="31" max="31" width="11.5546875" style="102" customWidth="1"/>
    <col min="32" max="32" width="10.33203125" style="102" customWidth="1"/>
    <col min="33" max="33" width="10.33203125" style="17" customWidth="1"/>
    <col min="34" max="34" width="9.109375" style="17"/>
    <col min="35" max="16384" width="9.109375" style="12"/>
  </cols>
  <sheetData>
    <row r="1" spans="2:76" ht="29.25" customHeight="1" x14ac:dyDescent="0.25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5">
      <c r="B2" s="11">
        <f>DATE(YEAR(Inputs!$K$7),MONTH(Inputs!$K$7)+1,1)</f>
        <v>36708</v>
      </c>
      <c r="C2" s="103">
        <f>IF(ISNA(VLOOKUP($B2,'[2]MENGENLS1 27-07-2000'!$R$7:$S$71,2,0)),0,VLOOKUP($B2,'[2]MENGENLS1 27-07-2000'!$R$7:$S$71,2,0))</f>
        <v>267295</v>
      </c>
      <c r="D2" s="109">
        <f>IF(ISNA(VLOOKUP($B2,'[2]MENGENLS1 27-07-2000'!$U$7:$V$60,2,0)),0,VLOOKUP($B2,'[2]MENGENLS1 27-07-2000'!$U$7:$V$60,2,0))</f>
        <v>295626</v>
      </c>
      <c r="E2" s="104">
        <f>IF(ISNA(VLOOKUP($B2,'[2]MENGENLS1 27-07-2000'!$X$7:$Y$27,2,0)),0,VLOOKUP($B2,'[2]MENGENLS1 27-07-2000'!$X$7:$Y$27,2,0))</f>
        <v>97359</v>
      </c>
      <c r="F2" s="104">
        <f>IF(ISNA(VLOOKUP($B2,'[2]MENGENLS1 27-07-2000'!$AA$7:$AB$35,2,0)),0,VLOOKUP($B2,'[2]MENGENLS1 27-07-2000'!$AA$7:$AB$35,2,0))</f>
        <v>5300</v>
      </c>
      <c r="G2" s="104">
        <f>IF(ISNA(VLOOKUP($B2,'[2]MENGENLS1 27-07-2000'!$AD$7:$AE$38,2,0)),0,VLOOKUP($B2,'[2]MENGENLS1 27-07-2000'!$AD$7:$AE$38,2,0))</f>
        <v>287396</v>
      </c>
      <c r="H2" s="109">
        <f>IF(ISNA(VLOOKUP($B2,'[2]MENGENLS1 27-07-2000'!$AG$7:$AH$20,2,0)),0,VLOOKUP($B2,'[2]MENGENLS1 27-07-2000'!$AG$7:$AH$20,2,0))</f>
        <v>2905</v>
      </c>
      <c r="I2" s="104">
        <f>IF(ISNA(VLOOKUP($B2,'[2]MENGENLS1 27-07-2000'!$AJ$7:$AK$38,2,0)),0,VLOOKUP($B2,'[2]MENGENLS1 27-07-2000'!$AJ$7:$AK$38,2,0))</f>
        <v>89735</v>
      </c>
      <c r="J2" s="104">
        <f>IF(ISNA(VLOOKUP($B2,'[2]MENGENLS1 27-07-2000'!$AM$7:$AN$38,2,0)),0,VLOOKUP($B2,'[2]MENGENLS1 27-07-2000'!$AM$7:$AN$38,2,0))</f>
        <v>-90183</v>
      </c>
      <c r="K2" s="104">
        <f>IF(ISNA(VLOOKUP($B2,'[2]MENGENLS1 27-07-2000'!$AP$7:$AQ$12,2,0)),0,VLOOKUP($B2,'[2]MENGENLS1 27-07-2000'!$AP$7:$AQ$12,2,0))</f>
        <v>71845</v>
      </c>
      <c r="L2" s="98">
        <f>IF(ISNA(VLOOKUP($B2,'[2]MENGENLS1 27-07-2000'!$AS$7:$AT$23,2,0)),0,VLOOKUP($B2,'[2]MENGENLS1 27-07-2000'!$AS$7:$AT$23,2,0))</f>
        <v>19317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5">
      <c r="B3" s="107">
        <f>DATE(YEAR(B2),MONTH(B2)+1,1)</f>
        <v>36739</v>
      </c>
      <c r="C3" s="108">
        <f>IF(ISNA(VLOOKUP($B3,'[2]MENGENLS1 27-07-2000'!$R$7:$S$71,2,0)),0,VLOOKUP($B3,'[2]MENGENLS1 27-07-2000'!$R$7:$S$71,2,0))</f>
        <v>-252782</v>
      </c>
      <c r="D3" s="109">
        <f>IF(ISNA(VLOOKUP($B3,'[2]MENGENLS1 27-07-2000'!$U$7:$V$60,2,0)),0,VLOOKUP($B3,'[2]MENGENLS1 27-07-2000'!$U$7:$V$60,2,0))</f>
        <v>119318</v>
      </c>
      <c r="E3" s="109">
        <f>IF(ISNA(VLOOKUP($B3,'[2]MENGENLS1 27-07-2000'!$X$7:$Y$27,2,0)),0,VLOOKUP($B3,'[2]MENGENLS1 27-07-2000'!$X$7:$Y$27,2,0))</f>
        <v>-7378</v>
      </c>
      <c r="F3" s="109">
        <f>IF(ISNA(VLOOKUP($B3,'[2]MENGENLS1 27-07-2000'!$AA$7:$AB$35,2,0)),0,VLOOKUP($B3,'[2]MENGENLS1 27-07-2000'!$AA$7:$AB$35,2,0))</f>
        <v>1343</v>
      </c>
      <c r="G3" s="109">
        <f>IF(ISNA(VLOOKUP($B3,'[2]MENGENLS1 27-07-2000'!$AD$7:$AE$38,2,0)),0,VLOOKUP($B3,'[2]MENGENLS1 27-07-2000'!$AD$7:$AE$38,2,0))</f>
        <v>664330</v>
      </c>
      <c r="H3" s="109">
        <f>IF(ISNA(VLOOKUP($B3,'[2]MENGENLS1 27-07-2000'!$AG$7:$AH$20,2,0)),0,VLOOKUP($B3,'[2]MENGENLS1 27-07-2000'!$AG$7:$AH$20,2,0))</f>
        <v>-940</v>
      </c>
      <c r="I3" s="109">
        <f>IF(ISNA(VLOOKUP($B3,'[2]MENGENLS1 27-07-2000'!$AJ$7:$AK$38,2,0)),0,VLOOKUP($B3,'[2]MENGENLS1 27-07-2000'!$AJ$7:$AK$38,2,0))</f>
        <v>18873</v>
      </c>
      <c r="J3" s="109">
        <f>IF(ISNA(VLOOKUP($B3,'[2]MENGENLS1 27-07-2000'!$AM$7:$AN$38,2,0)),0,VLOOKUP($B3,'[2]MENGENLS1 27-07-2000'!$AM$7:$AN$38,2,0))</f>
        <v>15657</v>
      </c>
      <c r="K3" s="109">
        <f>IF(ISNA(VLOOKUP($B3,'[2]MENGENLS1 27-07-2000'!$AP$7:$AQ$12,2,0)),0,VLOOKUP($B3,'[2]MENGENLS1 27-07-2000'!$AP$7:$AQ$12,2,0))</f>
        <v>0</v>
      </c>
      <c r="L3" s="260">
        <f>IF(ISNA(VLOOKUP($B3,'[2]MENGENLS1 27-07-2000'!$AS$7:$AT$23,2,0)),0,VLOOKUP($B3,'[2]MENGENLS1 27-07-2000'!$AS$7:$AT$23,2,0))</f>
        <v>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5">
      <c r="B4" s="107">
        <f t="shared" ref="B4:B19" si="0">DATE(YEAR(B3),MONTH(B3)+1,1)</f>
        <v>36770</v>
      </c>
      <c r="C4" s="108">
        <f>IF(ISNA(VLOOKUP($B4,'[2]MENGENLS1 27-07-2000'!$R$7:$S$71,2,0)),0,VLOOKUP($B4,'[2]MENGENLS1 27-07-2000'!$R$7:$S$71,2,0))</f>
        <v>53050</v>
      </c>
      <c r="D4" s="109">
        <f>IF(ISNA(VLOOKUP($B4,'[2]MENGENLS1 27-07-2000'!$U$7:$V$60,2,0)),0,VLOOKUP($B4,'[2]MENGENLS1 27-07-2000'!$U$7:$V$60,2,0))</f>
        <v>-148527</v>
      </c>
      <c r="E4" s="109">
        <f>IF(ISNA(VLOOKUP($B4,'[2]MENGENLS1 27-07-2000'!$X$7:$Y$27,2,0)),0,VLOOKUP($B4,'[2]MENGENLS1 27-07-2000'!$X$7:$Y$27,2,0))</f>
        <v>1827</v>
      </c>
      <c r="F4" s="109">
        <f>IF(ISNA(VLOOKUP($B4,'[2]MENGENLS1 27-07-2000'!$AA$7:$AB$35,2,0)),0,VLOOKUP($B4,'[2]MENGENLS1 27-07-2000'!$AA$7:$AB$35,2,0))</f>
        <v>3705</v>
      </c>
      <c r="G4" s="109">
        <f>IF(ISNA(VLOOKUP($B4,'[2]MENGENLS1 27-07-2000'!$AD$7:$AE$38,2,0)),0,VLOOKUP($B4,'[2]MENGENLS1 27-07-2000'!$AD$7:$AE$38,2,0))</f>
        <v>-1067146</v>
      </c>
      <c r="H4" s="109">
        <f>IF(ISNA(VLOOKUP($B4,'[2]MENGENLS1 27-07-2000'!$AG$7:$AH$20,2,0)),0,VLOOKUP($B4,'[2]MENGENLS1 27-07-2000'!$AG$7:$AH$20,2,0))</f>
        <v>887</v>
      </c>
      <c r="I4" s="109">
        <f>IF(ISNA(VLOOKUP($B4,'[2]MENGENLS1 27-07-2000'!$AJ$7:$AK$38,2,0)),0,VLOOKUP($B4,'[2]MENGENLS1 27-07-2000'!$AJ$7:$AK$38,2,0))</f>
        <v>-57155</v>
      </c>
      <c r="J4" s="109">
        <f>IF(ISNA(VLOOKUP($B4,'[2]MENGENLS1 27-07-2000'!$AM$7:$AN$38,2,0)),0,VLOOKUP($B4,'[2]MENGENLS1 27-07-2000'!$AM$7:$AN$38,2,0))</f>
        <v>8198</v>
      </c>
      <c r="K4" s="109">
        <f>IF(ISNA(VLOOKUP($B4,'[2]MENGENLS1 27-07-2000'!$AP$7:$AQ$12,2,0)),0,VLOOKUP($B4,'[2]MENGENLS1 27-07-2000'!$AP$7:$AQ$12,2,0))</f>
        <v>-3280</v>
      </c>
      <c r="L4" s="260">
        <f>IF(ISNA(VLOOKUP($B4,'[2]MENGENLS1 27-07-2000'!$AS$7:$AT$23,2,0)),0,VLOOKUP($B4,'[2]MENGENLS1 27-07-2000'!$AS$7:$AT$23,2,0))</f>
        <v>-10000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5">
      <c r="B5" s="107">
        <f t="shared" si="0"/>
        <v>36800</v>
      </c>
      <c r="C5" s="108">
        <f>IF(ISNA(VLOOKUP($B5,'[2]MENGENLS1 27-07-2000'!$R$7:$S$71,2,0)),0,VLOOKUP($B5,'[2]MENGENLS1 27-07-2000'!$R$7:$S$71,2,0))</f>
        <v>39922</v>
      </c>
      <c r="D5" s="109">
        <f>IF(ISNA(VLOOKUP($B5,'[2]MENGENLS1 27-07-2000'!$U$7:$V$60,2,0)),0,VLOOKUP($B5,'[2]MENGENLS1 27-07-2000'!$U$7:$V$60,2,0))</f>
        <v>-128331</v>
      </c>
      <c r="E5" s="109">
        <f>IF(ISNA(VLOOKUP($B5,'[2]MENGENLS1 27-07-2000'!$X$7:$Y$27,2,0)),0,VLOOKUP($B5,'[2]MENGENLS1 27-07-2000'!$X$7:$Y$27,2,0))</f>
        <v>12460</v>
      </c>
      <c r="F5" s="109">
        <f>IF(ISNA(VLOOKUP($B5,'[2]MENGENLS1 27-07-2000'!$AA$7:$AB$35,2,0)),0,VLOOKUP($B5,'[2]MENGENLS1 27-07-2000'!$AA$7:$AB$35,2,0))</f>
        <v>793</v>
      </c>
      <c r="G5" s="109">
        <f>IF(ISNA(VLOOKUP($B5,'[2]MENGENLS1 27-07-2000'!$AD$7:$AE$38,2,0)),0,VLOOKUP($B5,'[2]MENGENLS1 27-07-2000'!$AD$7:$AE$38,2,0))</f>
        <v>403781</v>
      </c>
      <c r="H5" s="109">
        <f>IF(ISNA(VLOOKUP($B5,'[2]MENGENLS1 27-07-2000'!$AG$7:$AH$20,2,0)),0,VLOOKUP($B5,'[2]MENGENLS1 27-07-2000'!$AG$7:$AH$20,2,0))</f>
        <v>-878</v>
      </c>
      <c r="I5" s="109">
        <f>IF(ISNA(VLOOKUP($B5,'[2]MENGENLS1 27-07-2000'!$AJ$7:$AK$38,2,0)),0,VLOOKUP($B5,'[2]MENGENLS1 27-07-2000'!$AJ$7:$AK$38,2,0))</f>
        <v>4857</v>
      </c>
      <c r="J5" s="109">
        <f>IF(ISNA(VLOOKUP($B5,'[2]MENGENLS1 27-07-2000'!$AM$7:$AN$38,2,0)),0,VLOOKUP($B5,'[2]MENGENLS1 27-07-2000'!$AM$7:$AN$38,2,0))</f>
        <v>-56361</v>
      </c>
      <c r="K5" s="109">
        <f>IF(ISNA(VLOOKUP($B5,'[2]MENGENLS1 27-07-2000'!$AP$7:$AQ$12,2,0)),0,VLOOKUP($B5,'[2]MENGENLS1 27-07-2000'!$AP$7:$AQ$12,2,0))</f>
        <v>0</v>
      </c>
      <c r="L5" s="260">
        <f>IF(ISNA(VLOOKUP($B5,'[2]MENGENLS1 27-07-2000'!$AS$7:$AT$23,2,0)),0,VLOOKUP($B5,'[2]MENGENLS1 27-07-2000'!$AS$7:$AT$23,2,0))</f>
        <v>-20000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5">
      <c r="B6" s="107">
        <f t="shared" si="0"/>
        <v>36831</v>
      </c>
      <c r="C6" s="108">
        <f>IF(ISNA(VLOOKUP($B6,'[2]MENGENLS1 27-07-2000'!$R$7:$S$71,2,0)),0,VLOOKUP($B6,'[2]MENGENLS1 27-07-2000'!$R$7:$S$71,2,0))</f>
        <v>-36058</v>
      </c>
      <c r="D6" s="109">
        <f>IF(ISNA(VLOOKUP($B6,'[2]MENGENLS1 27-07-2000'!$U$7:$V$60,2,0)),0,VLOOKUP($B6,'[2]MENGENLS1 27-07-2000'!$U$7:$V$60,2,0))</f>
        <v>-4377</v>
      </c>
      <c r="E6" s="109">
        <f>IF(ISNA(VLOOKUP($B6,'[2]MENGENLS1 27-07-2000'!$X$7:$Y$27,2,0)),0,VLOOKUP($B6,'[2]MENGENLS1 27-07-2000'!$X$7:$Y$27,2,0))</f>
        <v>3719</v>
      </c>
      <c r="F6" s="109">
        <f>IF(ISNA(VLOOKUP($B6,'[2]MENGENLS1 27-07-2000'!$AA$7:$AB$35,2,0)),0,VLOOKUP($B6,'[2]MENGENLS1 27-07-2000'!$AA$7:$AB$35,2,0))</f>
        <v>-911</v>
      </c>
      <c r="G6" s="109">
        <f>IF(ISNA(VLOOKUP($B6,'[2]MENGENLS1 27-07-2000'!$AD$7:$AE$38,2,0)),0,VLOOKUP($B6,'[2]MENGENLS1 27-07-2000'!$AD$7:$AE$38,2,0))</f>
        <v>672336</v>
      </c>
      <c r="H6" s="109">
        <f>IF(ISNA(VLOOKUP($B6,'[2]MENGENLS1 27-07-2000'!$AG$7:$AH$20,2,0)),0,VLOOKUP($B6,'[2]MENGENLS1 27-07-2000'!$AG$7:$AH$20,2,0))</f>
        <v>-174</v>
      </c>
      <c r="I6" s="109">
        <f>IF(ISNA(VLOOKUP($B6,'[2]MENGENLS1 27-07-2000'!$AJ$7:$AK$38,2,0)),0,VLOOKUP($B6,'[2]MENGENLS1 27-07-2000'!$AJ$7:$AK$38,2,0))</f>
        <v>-8814</v>
      </c>
      <c r="J6" s="109">
        <f>IF(ISNA(VLOOKUP($B6,'[2]MENGENLS1 27-07-2000'!$AM$7:$AN$38,2,0)),0,VLOOKUP($B6,'[2]MENGENLS1 27-07-2000'!$AM$7:$AN$38,2,0))</f>
        <v>-8328</v>
      </c>
      <c r="K6" s="109">
        <f>IF(ISNA(VLOOKUP($B6,'[2]MENGENLS1 27-07-2000'!$AP$7:$AQ$12,2,0)),0,VLOOKUP($B6,'[2]MENGENLS1 27-07-2000'!$AP$7:$AQ$12,2,0))</f>
        <v>0</v>
      </c>
      <c r="L6" s="260">
        <f>IF(ISNA(VLOOKUP($B6,'[2]MENGENLS1 27-07-2000'!$AS$7:$AT$23,2,0)),0,VLOOKUP($B6,'[2]MENGENLS1 27-07-2000'!$AS$7:$AT$23,2,0))</f>
        <v>-20000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5">
      <c r="B7" s="107">
        <f t="shared" si="0"/>
        <v>36861</v>
      </c>
      <c r="C7" s="108">
        <f>IF(ISNA(VLOOKUP($B7,'[2]MENGENLS1 27-07-2000'!$R$7:$S$71,2,0)),0,VLOOKUP($B7,'[2]MENGENLS1 27-07-2000'!$R$7:$S$71,2,0))</f>
        <v>-65658</v>
      </c>
      <c r="D7" s="109">
        <f>IF(ISNA(VLOOKUP($B7,'[2]MENGENLS1 27-07-2000'!$U$7:$V$60,2,0)),0,VLOOKUP($B7,'[2]MENGENLS1 27-07-2000'!$U$7:$V$60,2,0))</f>
        <v>53637</v>
      </c>
      <c r="E7" s="109">
        <f>IF(ISNA(VLOOKUP($B7,'[2]MENGENLS1 27-07-2000'!$X$7:$Y$27,2,0)),0,VLOOKUP($B7,'[2]MENGENLS1 27-07-2000'!$X$7:$Y$27,2,0))</f>
        <v>-5532</v>
      </c>
      <c r="F7" s="109">
        <f>IF(ISNA(VLOOKUP($B7,'[2]MENGENLS1 27-07-2000'!$AA$7:$AB$35,2,0)),0,VLOOKUP($B7,'[2]MENGENLS1 27-07-2000'!$AA$7:$AB$35,2,0))</f>
        <v>2418</v>
      </c>
      <c r="G7" s="109">
        <f>IF(ISNA(VLOOKUP($B7,'[2]MENGENLS1 27-07-2000'!$AD$7:$AE$38,2,0)),0,VLOOKUP($B7,'[2]MENGENLS1 27-07-2000'!$AD$7:$AE$38,2,0))</f>
        <v>-1229059</v>
      </c>
      <c r="H7" s="109">
        <f>IF(ISNA(VLOOKUP($B7,'[2]MENGENLS1 27-07-2000'!$AG$7:$AH$20,2,0)),0,VLOOKUP($B7,'[2]MENGENLS1 27-07-2000'!$AG$7:$AH$20,2,0))</f>
        <v>-304</v>
      </c>
      <c r="I7" s="109">
        <f>IF(ISNA(VLOOKUP($B7,'[2]MENGENLS1 27-07-2000'!$AJ$7:$AK$38,2,0)),0,VLOOKUP($B7,'[2]MENGENLS1 27-07-2000'!$AJ$7:$AK$38,2,0))</f>
        <v>-4566</v>
      </c>
      <c r="J7" s="109">
        <f>IF(ISNA(VLOOKUP($B7,'[2]MENGENLS1 27-07-2000'!$AM$7:$AN$38,2,0)),0,VLOOKUP($B7,'[2]MENGENLS1 27-07-2000'!$AM$7:$AN$38,2,0))</f>
        <v>23824</v>
      </c>
      <c r="K7" s="109">
        <f>IF(ISNA(VLOOKUP($B7,'[2]MENGENLS1 27-07-2000'!$AP$7:$AQ$12,2,0)),0,VLOOKUP($B7,'[2]MENGENLS1 27-07-2000'!$AP$7:$AQ$12,2,0))</f>
        <v>-22250</v>
      </c>
      <c r="L7" s="260">
        <f>IF(ISNA(VLOOKUP($B7,'[2]MENGENLS1 27-07-2000'!$AS$7:$AT$23,2,0)),0,VLOOKUP($B7,'[2]MENGENLS1 27-07-2000'!$AS$7:$AT$23,2,0))</f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5">
      <c r="B8" s="107">
        <f t="shared" si="0"/>
        <v>36892</v>
      </c>
      <c r="C8" s="108">
        <f>IF(ISNA(VLOOKUP($B8,'[2]MENGENLS1 27-07-2000'!$R$7:$S$71,2,0)),0,VLOOKUP($B8,'[2]MENGENLS1 27-07-2000'!$R$7:$S$71,2,0))</f>
        <v>10651</v>
      </c>
      <c r="D8" s="109">
        <f>IF(ISNA(VLOOKUP($B8,'[2]MENGENLS1 27-07-2000'!$U$7:$V$60,2,0)),0,VLOOKUP($B8,'[2]MENGENLS1 27-07-2000'!$U$7:$V$60,2,0))</f>
        <v>12518</v>
      </c>
      <c r="E8" s="109">
        <f>IF(ISNA(VLOOKUP($B8,'[2]MENGENLS1 27-07-2000'!$X$7:$Y$27,2,0)),0,VLOOKUP($B8,'[2]MENGENLS1 27-07-2000'!$X$7:$Y$27,2,0))</f>
        <v>-18883</v>
      </c>
      <c r="F8" s="109">
        <f>IF(ISNA(VLOOKUP($B8,'[2]MENGENLS1 27-07-2000'!$AA$7:$AB$35,2,0)),0,VLOOKUP($B8,'[2]MENGENLS1 27-07-2000'!$AA$7:$AB$35,2,0))</f>
        <v>728</v>
      </c>
      <c r="G8" s="109">
        <f>IF(ISNA(VLOOKUP($B8,'[2]MENGENLS1 27-07-2000'!$AD$7:$AE$38,2,0)),0,VLOOKUP($B8,'[2]MENGENLS1 27-07-2000'!$AD$7:$AE$38,2,0))</f>
        <v>152555</v>
      </c>
      <c r="H8" s="109">
        <f>IF(ISNA(VLOOKUP($B8,'[2]MENGENLS1 27-07-2000'!$AG$7:$AH$20,2,0)),0,VLOOKUP($B8,'[2]MENGENLS1 27-07-2000'!$AG$7:$AH$20,2,0))</f>
        <v>-31</v>
      </c>
      <c r="I8" s="109">
        <f>IF(ISNA(VLOOKUP($B8,'[2]MENGENLS1 27-07-2000'!$AJ$7:$AK$38,2,0)),0,VLOOKUP($B8,'[2]MENGENLS1 27-07-2000'!$AJ$7:$AK$38,2,0))</f>
        <v>-5406</v>
      </c>
      <c r="J8" s="109">
        <f>IF(ISNA(VLOOKUP($B8,'[2]MENGENLS1 27-07-2000'!$AM$7:$AN$38,2,0)),0,VLOOKUP($B8,'[2]MENGENLS1 27-07-2000'!$AM$7:$AN$38,2,0))</f>
        <v>33533</v>
      </c>
      <c r="K8" s="109">
        <f>IF(ISNA(VLOOKUP($B8,'[2]MENGENLS1 27-07-2000'!$AP$7:$AQ$12,2,0)),0,VLOOKUP($B8,'[2]MENGENLS1 27-07-2000'!$AP$7:$AQ$12,2,0))</f>
        <v>0</v>
      </c>
      <c r="L8" s="260">
        <f>IF(ISNA(VLOOKUP($B8,'[2]MENGENLS1 27-07-2000'!$AS$7:$AT$23,2,0)),0,VLOOKUP($B8,'[2]MENGENLS1 27-07-2000'!$AS$7:$AT$23,2,0))</f>
        <v>20000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5">
      <c r="B9" s="107">
        <f t="shared" si="0"/>
        <v>36923</v>
      </c>
      <c r="C9" s="108">
        <f>IF(ISNA(VLOOKUP($B9,'[2]MENGENLS1 27-07-2000'!$R$7:$S$71,2,0)),0,VLOOKUP($B9,'[2]MENGENLS1 27-07-2000'!$R$7:$S$71,2,0))</f>
        <v>-8110</v>
      </c>
      <c r="D9" s="109">
        <f>IF(ISNA(VLOOKUP($B9,'[2]MENGENLS1 27-07-2000'!$U$7:$V$60,2,0)),0,VLOOKUP($B9,'[2]MENGENLS1 27-07-2000'!$U$7:$V$60,2,0))</f>
        <v>-1128</v>
      </c>
      <c r="E9" s="109">
        <f>IF(ISNA(VLOOKUP($B9,'[2]MENGENLS1 27-07-2000'!$X$7:$Y$27,2,0)),0,VLOOKUP($B9,'[2]MENGENLS1 27-07-2000'!$X$7:$Y$27,2,0))</f>
        <v>-7216</v>
      </c>
      <c r="F9" s="109">
        <f>IF(ISNA(VLOOKUP($B9,'[2]MENGENLS1 27-07-2000'!$AA$7:$AB$35,2,0)),0,VLOOKUP($B9,'[2]MENGENLS1 27-07-2000'!$AA$7:$AB$35,2,0))</f>
        <v>86</v>
      </c>
      <c r="G9" s="109">
        <f>IF(ISNA(VLOOKUP($B9,'[2]MENGENLS1 27-07-2000'!$AD$7:$AE$38,2,0)),0,VLOOKUP($B9,'[2]MENGENLS1 27-07-2000'!$AD$7:$AE$38,2,0))</f>
        <v>-38742</v>
      </c>
      <c r="H9" s="109">
        <f>IF(ISNA(VLOOKUP($B9,'[2]MENGENLS1 27-07-2000'!$AG$7:$AH$20,2,0)),0,VLOOKUP($B9,'[2]MENGENLS1 27-07-2000'!$AG$7:$AH$20,2,0))</f>
        <v>-28</v>
      </c>
      <c r="I9" s="109">
        <f>IF(ISNA(VLOOKUP($B9,'[2]MENGENLS1 27-07-2000'!$AJ$7:$AK$38,2,0)),0,VLOOKUP($B9,'[2]MENGENLS1 27-07-2000'!$AJ$7:$AK$38,2,0))</f>
        <v>-1215</v>
      </c>
      <c r="J9" s="109">
        <f>IF(ISNA(VLOOKUP($B9,'[2]MENGENLS1 27-07-2000'!$AM$7:$AN$38,2,0)),0,VLOOKUP($B9,'[2]MENGENLS1 27-07-2000'!$AM$7:$AN$38,2,0))</f>
        <v>6173</v>
      </c>
      <c r="K9" s="109">
        <f>IF(ISNA(VLOOKUP($B9,'[2]MENGENLS1 27-07-2000'!$AP$7:$AQ$12,2,0)),0,VLOOKUP($B9,'[2]MENGENLS1 27-07-2000'!$AP$7:$AQ$12,2,0))</f>
        <v>0</v>
      </c>
      <c r="L9" s="260">
        <f>IF(ISNA(VLOOKUP($B9,'[2]MENGENLS1 27-07-2000'!$AS$7:$AT$23,2,0)),0,VLOOKUP($B9,'[2]MENGENLS1 27-07-2000'!$AS$7:$AT$23,2,0))</f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5">
      <c r="B10" s="107">
        <f t="shared" si="0"/>
        <v>36951</v>
      </c>
      <c r="C10" s="108">
        <f>IF(ISNA(VLOOKUP($B10,'[2]MENGENLS1 27-07-2000'!$R$7:$S$71,2,0)),0,VLOOKUP($B10,'[2]MENGENLS1 27-07-2000'!$R$7:$S$71,2,0))</f>
        <v>-9729</v>
      </c>
      <c r="D10" s="109">
        <f>IF(ISNA(VLOOKUP($B10,'[2]MENGENLS1 27-07-2000'!$U$7:$V$60,2,0)),0,VLOOKUP($B10,'[2]MENGENLS1 27-07-2000'!$U$7:$V$60,2,0))</f>
        <v>-42739</v>
      </c>
      <c r="E10" s="109">
        <f>IF(ISNA(VLOOKUP($B10,'[2]MENGENLS1 27-07-2000'!$X$7:$Y$27,2,0)),0,VLOOKUP($B10,'[2]MENGENLS1 27-07-2000'!$X$7:$Y$27,2,0))</f>
        <v>-10574</v>
      </c>
      <c r="F10" s="109">
        <f>IF(ISNA(VLOOKUP($B10,'[2]MENGENLS1 27-07-2000'!$AA$7:$AB$35,2,0)),0,VLOOKUP($B10,'[2]MENGENLS1 27-07-2000'!$AA$7:$AB$35,2,0))</f>
        <v>553</v>
      </c>
      <c r="G10" s="109">
        <f>IF(ISNA(VLOOKUP($B10,'[2]MENGENLS1 27-07-2000'!$AD$7:$AE$38,2,0)),0,VLOOKUP($B10,'[2]MENGENLS1 27-07-2000'!$AD$7:$AE$38,2,0))</f>
        <v>170528</v>
      </c>
      <c r="H10" s="109">
        <f>IF(ISNA(VLOOKUP($B10,'[2]MENGENLS1 27-07-2000'!$AG$7:$AH$20,2,0)),0,VLOOKUP($B10,'[2]MENGENLS1 27-07-2000'!$AG$7:$AH$20,2,0))</f>
        <v>-103</v>
      </c>
      <c r="I10" s="109">
        <f>IF(ISNA(VLOOKUP($B10,'[2]MENGENLS1 27-07-2000'!$AJ$7:$AK$38,2,0)),0,VLOOKUP($B10,'[2]MENGENLS1 27-07-2000'!$AJ$7:$AK$38,2,0))</f>
        <v>-4527</v>
      </c>
      <c r="J10" s="109">
        <f>IF(ISNA(VLOOKUP($B10,'[2]MENGENLS1 27-07-2000'!$AM$7:$AN$38,2,0)),0,VLOOKUP($B10,'[2]MENGENLS1 27-07-2000'!$AM$7:$AN$38,2,0))</f>
        <v>13600</v>
      </c>
      <c r="K10" s="109">
        <f>IF(ISNA(VLOOKUP($B10,'[2]MENGENLS1 27-07-2000'!$AP$7:$AQ$12,2,0)),0,VLOOKUP($B10,'[2]MENGENLS1 27-07-2000'!$AP$7:$AQ$12,2,0))</f>
        <v>-43310</v>
      </c>
      <c r="L10" s="260">
        <f>IF(ISNA(VLOOKUP($B10,'[2]MENGENLS1 27-07-2000'!$AS$7:$AT$23,2,0)),0,VLOOKUP($B10,'[2]MENGENLS1 27-07-2000'!$AS$7:$AT$23,2,0))</f>
        <v>25000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5">
      <c r="B11" s="107">
        <f t="shared" si="0"/>
        <v>36982</v>
      </c>
      <c r="C11" s="108">
        <f>IF(ISNA(VLOOKUP($B11,'[2]MENGENLS1 27-07-2000'!$R$7:$S$71,2,0)),0,VLOOKUP($B11,'[2]MENGENLS1 27-07-2000'!$R$7:$S$71,2,0))</f>
        <v>-8386</v>
      </c>
      <c r="D11" s="109">
        <f>IF(ISNA(VLOOKUP($B11,'[2]MENGENLS1 27-07-2000'!$U$7:$V$60,2,0)),0,VLOOKUP($B11,'[2]MENGENLS1 27-07-2000'!$U$7:$V$60,2,0))</f>
        <v>-29392</v>
      </c>
      <c r="E11" s="109">
        <f>IF(ISNA(VLOOKUP($B11,'[2]MENGENLS1 27-07-2000'!$X$7:$Y$27,2,0)),0,VLOOKUP($B11,'[2]MENGENLS1 27-07-2000'!$X$7:$Y$27,2,0))</f>
        <v>-1803</v>
      </c>
      <c r="F11" s="109">
        <f>IF(ISNA(VLOOKUP($B11,'[2]MENGENLS1 27-07-2000'!$AA$7:$AB$35,2,0)),0,VLOOKUP($B11,'[2]MENGENLS1 27-07-2000'!$AA$7:$AB$35,2,0))</f>
        <v>649</v>
      </c>
      <c r="G11" s="109">
        <f>IF(ISNA(VLOOKUP($B11,'[2]MENGENLS1 27-07-2000'!$AD$7:$AE$38,2,0)),0,VLOOKUP($B11,'[2]MENGENLS1 27-07-2000'!$AD$7:$AE$38,2,0))</f>
        <v>28807</v>
      </c>
      <c r="H11" s="109">
        <f>IF(ISNA(VLOOKUP($B11,'[2]MENGENLS1 27-07-2000'!$AG$7:$AH$20,2,0)),0,VLOOKUP($B11,'[2]MENGENLS1 27-07-2000'!$AG$7:$AH$20,2,0))</f>
        <v>-6</v>
      </c>
      <c r="I11" s="109">
        <f>IF(ISNA(VLOOKUP($B11,'[2]MENGENLS1 27-07-2000'!$AJ$7:$AK$38,2,0)),0,VLOOKUP($B11,'[2]MENGENLS1 27-07-2000'!$AJ$7:$AK$38,2,0))</f>
        <v>-1787</v>
      </c>
      <c r="J11" s="109">
        <f>IF(ISNA(VLOOKUP($B11,'[2]MENGENLS1 27-07-2000'!$AM$7:$AN$38,2,0)),0,VLOOKUP($B11,'[2]MENGENLS1 27-07-2000'!$AM$7:$AN$38,2,0))</f>
        <v>26878</v>
      </c>
      <c r="K11" s="109">
        <f>IF(ISNA(VLOOKUP($B11,'[2]MENGENLS1 27-07-2000'!$AP$7:$AQ$12,2,0)),0,VLOOKUP($B11,'[2]MENGENLS1 27-07-2000'!$AP$7:$AQ$12,2,0))</f>
        <v>0</v>
      </c>
      <c r="L11" s="260">
        <f>IF(ISNA(VLOOKUP($B11,'[2]MENGENLS1 27-07-2000'!$AS$7:$AT$23,2,0)),0,VLOOKUP($B11,'[2]MENGENLS1 27-07-2000'!$AS$7:$AT$23,2,0))</f>
        <v>-6666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5">
      <c r="B12" s="107">
        <f t="shared" si="0"/>
        <v>37012</v>
      </c>
      <c r="C12" s="108">
        <f>IF(ISNA(VLOOKUP($B12,'[2]MENGENLS1 27-07-2000'!$R$7:$S$71,2,0)),0,VLOOKUP($B12,'[2]MENGENLS1 27-07-2000'!$R$7:$S$71,2,0))</f>
        <v>-1616</v>
      </c>
      <c r="D12" s="109">
        <f>IF(ISNA(VLOOKUP($B12,'[2]MENGENLS1 27-07-2000'!$U$7:$V$60,2,0)),0,VLOOKUP($B12,'[2]MENGENLS1 27-07-2000'!$U$7:$V$60,2,0))</f>
        <v>7253</v>
      </c>
      <c r="E12" s="109">
        <f>IF(ISNA(VLOOKUP($B12,'[2]MENGENLS1 27-07-2000'!$X$7:$Y$27,2,0)),0,VLOOKUP($B12,'[2]MENGENLS1 27-07-2000'!$X$7:$Y$27,2,0))</f>
        <v>-6874</v>
      </c>
      <c r="F12" s="109">
        <f>IF(ISNA(VLOOKUP($B12,'[2]MENGENLS1 27-07-2000'!$AA$7:$AB$35,2,0)),0,VLOOKUP($B12,'[2]MENGENLS1 27-07-2000'!$AA$7:$AB$35,2,0))</f>
        <v>1</v>
      </c>
      <c r="G12" s="109">
        <f>IF(ISNA(VLOOKUP($B12,'[2]MENGENLS1 27-07-2000'!$AD$7:$AE$38,2,0)),0,VLOOKUP($B12,'[2]MENGENLS1 27-07-2000'!$AD$7:$AE$38,2,0))</f>
        <v>-37616</v>
      </c>
      <c r="H12" s="109">
        <f>IF(ISNA(VLOOKUP($B12,'[2]MENGENLS1 27-07-2000'!$AG$7:$AH$20,2,0)),0,VLOOKUP($B12,'[2]MENGENLS1 27-07-2000'!$AG$7:$AH$20,2,0))</f>
        <v>46</v>
      </c>
      <c r="I12" s="109">
        <f>IF(ISNA(VLOOKUP($B12,'[2]MENGENLS1 27-07-2000'!$AJ$7:$AK$38,2,0)),0,VLOOKUP($B12,'[2]MENGENLS1 27-07-2000'!$AJ$7:$AK$38,2,0))</f>
        <v>-4662</v>
      </c>
      <c r="J12" s="109">
        <f>IF(ISNA(VLOOKUP($B12,'[2]MENGENLS1 27-07-2000'!$AM$7:$AN$38,2,0)),0,VLOOKUP($B12,'[2]MENGENLS1 27-07-2000'!$AM$7:$AN$38,2,0))</f>
        <v>-23470</v>
      </c>
      <c r="K12" s="109">
        <f>IF(ISNA(VLOOKUP($B12,'[2]MENGENLS1 27-07-2000'!$AP$7:$AQ$12,2,0)),0,VLOOKUP($B12,'[2]MENGENLS1 27-07-2000'!$AP$7:$AQ$12,2,0))</f>
        <v>18860</v>
      </c>
      <c r="L12" s="260">
        <f>IF(ISNA(VLOOKUP($B12,'[2]MENGENLS1 27-07-2000'!$AS$7:$AT$23,2,0)),0,VLOOKUP($B12,'[2]MENGENLS1 27-07-2000'!$AS$7:$AT$23,2,0))</f>
        <v>-10000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5">
      <c r="B13" s="107">
        <f t="shared" si="0"/>
        <v>37043</v>
      </c>
      <c r="C13" s="108">
        <f>IF(ISNA(VLOOKUP($B13,'[2]MENGENLS1 27-07-2000'!$R$7:$S$71,2,0)),0,VLOOKUP($B13,'[2]MENGENLS1 27-07-2000'!$R$7:$S$71,2,0))</f>
        <v>-3124</v>
      </c>
      <c r="D13" s="109">
        <f>IF(ISNA(VLOOKUP($B13,'[2]MENGENLS1 27-07-2000'!$U$7:$V$60,2,0)),0,VLOOKUP($B13,'[2]MENGENLS1 27-07-2000'!$U$7:$V$60,2,0))</f>
        <v>1236</v>
      </c>
      <c r="E13" s="109">
        <f>IF(ISNA(VLOOKUP($B13,'[2]MENGENLS1 27-07-2000'!$X$7:$Y$27,2,0)),0,VLOOKUP($B13,'[2]MENGENLS1 27-07-2000'!$X$7:$Y$27,2,0))</f>
        <v>-9692</v>
      </c>
      <c r="F13" s="109">
        <f>IF(ISNA(VLOOKUP($B13,'[2]MENGENLS1 27-07-2000'!$AA$7:$AB$35,2,0)),0,VLOOKUP($B13,'[2]MENGENLS1 27-07-2000'!$AA$7:$AB$35,2,0))</f>
        <v>2101</v>
      </c>
      <c r="G13" s="109">
        <f>IF(ISNA(VLOOKUP($B13,'[2]MENGENLS1 27-07-2000'!$AD$7:$AE$38,2,0)),0,VLOOKUP($B13,'[2]MENGENLS1 27-07-2000'!$AD$7:$AE$38,2,0))</f>
        <v>-3794</v>
      </c>
      <c r="H13" s="109">
        <f>IF(ISNA(VLOOKUP($B13,'[2]MENGENLS1 27-07-2000'!$AG$7:$AH$20,2,0)),0,VLOOKUP($B13,'[2]MENGENLS1 27-07-2000'!$AG$7:$AH$20,2,0))</f>
        <v>-154</v>
      </c>
      <c r="I13" s="109">
        <f>IF(ISNA(VLOOKUP($B13,'[2]MENGENLS1 27-07-2000'!$AJ$7:$AK$38,2,0)),0,VLOOKUP($B13,'[2]MENGENLS1 27-07-2000'!$AJ$7:$AK$38,2,0))</f>
        <v>1291</v>
      </c>
      <c r="J13" s="109">
        <f>IF(ISNA(VLOOKUP($B13,'[2]MENGENLS1 27-07-2000'!$AM$7:$AN$38,2,0)),0,VLOOKUP($B13,'[2]MENGENLS1 27-07-2000'!$AM$7:$AN$38,2,0))</f>
        <v>24724</v>
      </c>
      <c r="K13" s="109">
        <f>IF(ISNA(VLOOKUP($B13,'[2]MENGENLS1 27-07-2000'!$AP$7:$AQ$12,2,0)),0,VLOOKUP($B13,'[2]MENGENLS1 27-07-2000'!$AP$7:$AQ$12,2,0))</f>
        <v>0</v>
      </c>
      <c r="L13" s="260">
        <f>IF(ISNA(VLOOKUP($B13,'[2]MENGENLS1 27-07-2000'!$AS$7:$AT$23,2,0)),0,VLOOKUP($B13,'[2]MENGENLS1 27-07-2000'!$AS$7:$AT$23,2,0))</f>
        <v>20000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5">
      <c r="B14" s="107">
        <f t="shared" si="0"/>
        <v>37073</v>
      </c>
      <c r="C14" s="108">
        <f>IF(ISNA(VLOOKUP($B14,'[2]MENGENLS1 27-07-2000'!$R$7:$S$71,2,0)),0,VLOOKUP($B14,'[2]MENGENLS1 27-07-2000'!$R$7:$S$71,2,0))</f>
        <v>-5986</v>
      </c>
      <c r="D14" s="109">
        <f>IF(ISNA(VLOOKUP($B14,'[2]MENGENLS1 27-07-2000'!$U$7:$V$60,2,0)),0,VLOOKUP($B14,'[2]MENGENLS1 27-07-2000'!$U$7:$V$60,2,0))</f>
        <v>1103</v>
      </c>
      <c r="E14" s="109">
        <f>IF(ISNA(VLOOKUP($B14,'[2]MENGENLS1 27-07-2000'!$X$7:$Y$27,2,0)),0,VLOOKUP($B14,'[2]MENGENLS1 27-07-2000'!$X$7:$Y$27,2,0))</f>
        <v>-25900</v>
      </c>
      <c r="F14" s="109">
        <f>IF(ISNA(VLOOKUP($B14,'[2]MENGENLS1 27-07-2000'!$AA$7:$AB$35,2,0)),0,VLOOKUP($B14,'[2]MENGENLS1 27-07-2000'!$AA$7:$AB$35,2,0))</f>
        <v>-947</v>
      </c>
      <c r="G14" s="109">
        <f>IF(ISNA(VLOOKUP($B14,'[2]MENGENLS1 27-07-2000'!$AD$7:$AE$38,2,0)),0,VLOOKUP($B14,'[2]MENGENLS1 27-07-2000'!$AD$7:$AE$38,2,0))</f>
        <v>9163</v>
      </c>
      <c r="H14" s="109">
        <f>IF(ISNA(VLOOKUP($B14,'[2]MENGENLS1 27-07-2000'!$AG$7:$AH$20,2,0)),0,VLOOKUP($B14,'[2]MENGENLS1 27-07-2000'!$AG$7:$AH$20,2,0))</f>
        <v>-50</v>
      </c>
      <c r="I14" s="109">
        <f>IF(ISNA(VLOOKUP($B14,'[2]MENGENLS1 27-07-2000'!$AJ$7:$AK$38,2,0)),0,VLOOKUP($B14,'[2]MENGENLS1 27-07-2000'!$AJ$7:$AK$38,2,0))</f>
        <v>-4514</v>
      </c>
      <c r="J14" s="109">
        <f>IF(ISNA(VLOOKUP($B14,'[2]MENGENLS1 27-07-2000'!$AM$7:$AN$38,2,0)),0,VLOOKUP($B14,'[2]MENGENLS1 27-07-2000'!$AM$7:$AN$38,2,0))</f>
        <v>611</v>
      </c>
      <c r="K14" s="109">
        <f>IF(ISNA(VLOOKUP($B14,'[2]MENGENLS1 27-07-2000'!$AP$7:$AQ$12,2,0)),0,VLOOKUP($B14,'[2]MENGENLS1 27-07-2000'!$AP$7:$AQ$12,2,0))</f>
        <v>0</v>
      </c>
      <c r="L14" s="260">
        <f>IF(ISNA(VLOOKUP($B14,'[2]MENGENLS1 27-07-2000'!$AS$7:$AT$23,2,0)),0,VLOOKUP($B14,'[2]MENGENLS1 27-07-2000'!$AS$7:$AT$23,2,0))</f>
        <v>10000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5">
      <c r="B15" s="107">
        <f t="shared" si="0"/>
        <v>37104</v>
      </c>
      <c r="C15" s="108">
        <f>IF(ISNA(VLOOKUP($B15,'[2]MENGENLS1 27-07-2000'!$R$7:$S$71,2,0)),0,VLOOKUP($B15,'[2]MENGENLS1 27-07-2000'!$R$7:$S$71,2,0))</f>
        <v>1156</v>
      </c>
      <c r="D15" s="109">
        <f>IF(ISNA(VLOOKUP($B15,'[2]MENGENLS1 27-07-2000'!$U$7:$V$60,2,0)),0,VLOOKUP($B15,'[2]MENGENLS1 27-07-2000'!$U$7:$V$60,2,0))</f>
        <v>-1853</v>
      </c>
      <c r="E15" s="109">
        <f>IF(ISNA(VLOOKUP($B15,'[2]MENGENLS1 27-07-2000'!$X$7:$Y$27,2,0)),0,VLOOKUP($B15,'[2]MENGENLS1 27-07-2000'!$X$7:$Y$27,2,0))</f>
        <v>-2975</v>
      </c>
      <c r="F15" s="109">
        <f>IF(ISNA(VLOOKUP($B15,'[2]MENGENLS1 27-07-2000'!$AA$7:$AB$35,2,0)),0,VLOOKUP($B15,'[2]MENGENLS1 27-07-2000'!$AA$7:$AB$35,2,0))</f>
        <v>-71</v>
      </c>
      <c r="G15" s="109">
        <f>IF(ISNA(VLOOKUP($B15,'[2]MENGENLS1 27-07-2000'!$AD$7:$AE$38,2,0)),0,VLOOKUP($B15,'[2]MENGENLS1 27-07-2000'!$AD$7:$AE$38,2,0))</f>
        <v>-1061</v>
      </c>
      <c r="H15" s="109">
        <f>IF(ISNA(VLOOKUP($B15,'[2]MENGENLS1 27-07-2000'!$AG$7:$AH$20,2,0)),0,VLOOKUP($B15,'[2]MENGENLS1 27-07-2000'!$AG$7:$AH$20,2,0))</f>
        <v>70</v>
      </c>
      <c r="I15" s="109">
        <f>IF(ISNA(VLOOKUP($B15,'[2]MENGENLS1 27-07-2000'!$AJ$7:$AK$38,2,0)),0,VLOOKUP($B15,'[2]MENGENLS1 27-07-2000'!$AJ$7:$AK$38,2,0))</f>
        <v>-7888</v>
      </c>
      <c r="J15" s="109">
        <f>IF(ISNA(VLOOKUP($B15,'[2]MENGENLS1 27-07-2000'!$AM$7:$AN$38,2,0)),0,VLOOKUP($B15,'[2]MENGENLS1 27-07-2000'!$AM$7:$AN$38,2,0))</f>
        <v>-6720</v>
      </c>
      <c r="K15" s="109">
        <f>IF(ISNA(VLOOKUP($B15,'[2]MENGENLS1 27-07-2000'!$AP$7:$AQ$12,2,0)),0,VLOOKUP($B15,'[2]MENGENLS1 27-07-2000'!$AP$7:$AQ$12,2,0))</f>
        <v>0</v>
      </c>
      <c r="L15" s="260">
        <f>IF(ISNA(VLOOKUP($B15,'[2]MENGENLS1 27-07-2000'!$AS$7:$AT$23,2,0)),0,VLOOKUP($B15,'[2]MENGENLS1 27-07-2000'!$AS$7:$AT$23,2,0))</f>
        <v>-16666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5">
      <c r="B16" s="107">
        <f t="shared" si="0"/>
        <v>37135</v>
      </c>
      <c r="C16" s="108">
        <f>IF(ISNA(VLOOKUP($B16,'[2]MENGENLS1 27-07-2000'!$R$7:$S$71,2,0)),0,VLOOKUP($B16,'[2]MENGENLS1 27-07-2000'!$R$7:$S$71,2,0))</f>
        <v>-1212</v>
      </c>
      <c r="D16" s="109">
        <f>IF(ISNA(VLOOKUP($B16,'[2]MENGENLS1 27-07-2000'!$U$7:$V$60,2,0)),0,VLOOKUP($B16,'[2]MENGENLS1 27-07-2000'!$U$7:$V$60,2,0))</f>
        <v>-6722</v>
      </c>
      <c r="E16" s="109">
        <f>IF(ISNA(VLOOKUP($B16,'[2]MENGENLS1 27-07-2000'!$X$7:$Y$27,2,0)),0,VLOOKUP($B16,'[2]MENGENLS1 27-07-2000'!$X$7:$Y$27,2,0))</f>
        <v>-1075</v>
      </c>
      <c r="F16" s="109">
        <f>IF(ISNA(VLOOKUP($B16,'[2]MENGENLS1 27-07-2000'!$AA$7:$AB$35,2,0)),0,VLOOKUP($B16,'[2]MENGENLS1 27-07-2000'!$AA$7:$AB$35,2,0))</f>
        <v>-341</v>
      </c>
      <c r="G16" s="109">
        <f>IF(ISNA(VLOOKUP($B16,'[2]MENGENLS1 27-07-2000'!$AD$7:$AE$38,2,0)),0,VLOOKUP($B16,'[2]MENGENLS1 27-07-2000'!$AD$7:$AE$38,2,0))</f>
        <v>9163</v>
      </c>
      <c r="H16" s="109">
        <f>IF(ISNA(VLOOKUP($B16,'[2]MENGENLS1 27-07-2000'!$AG$7:$AH$20,2,0)),0,VLOOKUP($B16,'[2]MENGENLS1 27-07-2000'!$AG$7:$AH$20,2,0))</f>
        <v>0</v>
      </c>
      <c r="I16" s="109">
        <f>IF(ISNA(VLOOKUP($B16,'[2]MENGENLS1 27-07-2000'!$AJ$7:$AK$38,2,0)),0,VLOOKUP($B16,'[2]MENGENLS1 27-07-2000'!$AJ$7:$AK$38,2,0))</f>
        <v>-1401</v>
      </c>
      <c r="J16" s="109">
        <f>IF(ISNA(VLOOKUP($B16,'[2]MENGENLS1 27-07-2000'!$AM$7:$AN$38,2,0)),0,VLOOKUP($B16,'[2]MENGENLS1 27-07-2000'!$AM$7:$AN$38,2,0))</f>
        <v>611</v>
      </c>
      <c r="K16" s="109">
        <f>IF(ISNA(VLOOKUP($B16,'[2]MENGENLS1 27-07-2000'!$AP$7:$AQ$12,2,0)),0,VLOOKUP($B16,'[2]MENGENLS1 27-07-2000'!$AP$7:$AQ$12,2,0))</f>
        <v>0</v>
      </c>
      <c r="L16" s="260">
        <f>IF(ISNA(VLOOKUP($B16,'[2]MENGENLS1 27-07-2000'!$AS$7:$AT$23,2,0)),0,VLOOKUP($B16,'[2]MENGENLS1 27-07-2000'!$AS$7:$AT$23,2,0))</f>
        <v>10000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5">
      <c r="B17" s="107">
        <f t="shared" si="0"/>
        <v>37165</v>
      </c>
      <c r="C17" s="108">
        <f>IF(ISNA(VLOOKUP($B17,'[2]MENGENLS1 27-07-2000'!$R$7:$S$71,2,0)),0,VLOOKUP($B17,'[2]MENGENLS1 27-07-2000'!$R$7:$S$71,2,0))</f>
        <v>2639</v>
      </c>
      <c r="D17" s="109">
        <f>IF(ISNA(VLOOKUP($B17,'[2]MENGENLS1 27-07-2000'!$U$7:$V$60,2,0)),0,VLOOKUP($B17,'[2]MENGENLS1 27-07-2000'!$U$7:$V$60,2,0))</f>
        <v>-39</v>
      </c>
      <c r="E17" s="109">
        <f>IF(ISNA(VLOOKUP($B17,'[2]MENGENLS1 27-07-2000'!$X$7:$Y$27,2,0)),0,VLOOKUP($B17,'[2]MENGENLS1 27-07-2000'!$X$7:$Y$27,2,0))</f>
        <v>-325</v>
      </c>
      <c r="F17" s="109">
        <f>IF(ISNA(VLOOKUP($B17,'[2]MENGENLS1 27-07-2000'!$AA$7:$AB$35,2,0)),0,VLOOKUP($B17,'[2]MENGENLS1 27-07-2000'!$AA$7:$AB$35,2,0))</f>
        <v>-924</v>
      </c>
      <c r="G17" s="109">
        <f>IF(ISNA(VLOOKUP($B17,'[2]MENGENLS1 27-07-2000'!$AD$7:$AE$38,2,0)),0,VLOOKUP($B17,'[2]MENGENLS1 27-07-2000'!$AD$7:$AE$38,2,0))</f>
        <v>27971</v>
      </c>
      <c r="H17" s="109">
        <f>IF(ISNA(VLOOKUP($B17,'[2]MENGENLS1 27-07-2000'!$AG$7:$AH$20,2,0)),0,VLOOKUP($B17,'[2]MENGENLS1 27-07-2000'!$AG$7:$AH$20,2,0))</f>
        <v>0</v>
      </c>
      <c r="I17" s="109">
        <f>IF(ISNA(VLOOKUP($B17,'[2]MENGENLS1 27-07-2000'!$AJ$7:$AK$38,2,0)),0,VLOOKUP($B17,'[2]MENGENLS1 27-07-2000'!$AJ$7:$AK$38,2,0))</f>
        <v>-3546</v>
      </c>
      <c r="J17" s="109">
        <f>IF(ISNA(VLOOKUP($B17,'[2]MENGENLS1 27-07-2000'!$AM$7:$AN$38,2,0)),0,VLOOKUP($B17,'[2]MENGENLS1 27-07-2000'!$AM$7:$AN$38,2,0))</f>
        <v>7813</v>
      </c>
      <c r="K17" s="109">
        <f>IF(ISNA(VLOOKUP($B17,'[2]MENGENLS1 27-07-2000'!$AP$7:$AQ$12,2,0)),0,VLOOKUP($B17,'[2]MENGENLS1 27-07-2000'!$AP$7:$AQ$12,2,0))</f>
        <v>0</v>
      </c>
      <c r="L17" s="260">
        <f>IF(ISNA(VLOOKUP($B17,'[2]MENGENLS1 27-07-2000'!$AS$7:$AT$23,2,0)),0,VLOOKUP($B17,'[2]MENGENLS1 27-07-2000'!$AS$7:$AT$23,2,0))</f>
        <v>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5">
      <c r="B18" s="107">
        <f t="shared" si="0"/>
        <v>37196</v>
      </c>
      <c r="C18" s="108">
        <f>IF(ISNA(VLOOKUP($B18,'[2]MENGENLS1 27-07-2000'!$R$7:$S$71,2,0)),0,VLOOKUP($B18,'[2]MENGENLS1 27-07-2000'!$R$7:$S$71,2,0))</f>
        <v>9881</v>
      </c>
      <c r="D18" s="109">
        <f>IF(ISNA(VLOOKUP($B18,'[2]MENGENLS1 27-07-2000'!$U$7:$V$60,2,0)),0,VLOOKUP($B18,'[2]MENGENLS1 27-07-2000'!$U$7:$V$60,2,0))</f>
        <v>-4886</v>
      </c>
      <c r="E18" s="109">
        <f>IF(ISNA(VLOOKUP($B18,'[2]MENGENLS1 27-07-2000'!$X$7:$Y$27,2,0)),0,VLOOKUP($B18,'[2]MENGENLS1 27-07-2000'!$X$7:$Y$27,2,0))</f>
        <v>925</v>
      </c>
      <c r="F18" s="109">
        <f>IF(ISNA(VLOOKUP($B18,'[2]MENGENLS1 27-07-2000'!$AA$7:$AB$35,2,0)),0,VLOOKUP($B18,'[2]MENGENLS1 27-07-2000'!$AA$7:$AB$35,2,0))</f>
        <v>-276</v>
      </c>
      <c r="G18" s="109">
        <f>IF(ISNA(VLOOKUP($B18,'[2]MENGENLS1 27-07-2000'!$AD$7:$AE$38,2,0)),0,VLOOKUP($B18,'[2]MENGENLS1 27-07-2000'!$AD$7:$AE$38,2,0))</f>
        <v>-18808</v>
      </c>
      <c r="H18" s="109">
        <f>IF(ISNA(VLOOKUP($B18,'[2]MENGENLS1 27-07-2000'!$AG$7:$AH$20,2,0)),0,VLOOKUP($B18,'[2]MENGENLS1 27-07-2000'!$AG$7:$AH$20,2,0))</f>
        <v>0</v>
      </c>
      <c r="I18" s="109">
        <f>IF(ISNA(VLOOKUP($B18,'[2]MENGENLS1 27-07-2000'!$AJ$7:$AK$38,2,0)),0,VLOOKUP($B18,'[2]MENGENLS1 27-07-2000'!$AJ$7:$AK$38,2,0))</f>
        <v>-4308</v>
      </c>
      <c r="J18" s="109">
        <f>IF(ISNA(VLOOKUP($B18,'[2]MENGENLS1 27-07-2000'!$AM$7:$AN$38,2,0)),0,VLOOKUP($B18,'[2]MENGENLS1 27-07-2000'!$AM$7:$AN$38,2,0))</f>
        <v>-7202</v>
      </c>
      <c r="K18" s="109">
        <f>IF(ISNA(VLOOKUP($B18,'[2]MENGENLS1 27-07-2000'!$AP$7:$AQ$12,2,0)),0,VLOOKUP($B18,'[2]MENGENLS1 27-07-2000'!$AP$7:$AQ$12,2,0))</f>
        <v>0</v>
      </c>
      <c r="L18" s="260">
        <f>IF(ISNA(VLOOKUP($B18,'[2]MENGENLS1 27-07-2000'!$AS$7:$AT$23,2,0)),0,VLOOKUP($B18,'[2]MENGENLS1 27-07-2000'!$AS$7:$AT$23,2,0))</f>
        <v>-6666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5">
      <c r="B19" s="107">
        <f t="shared" si="0"/>
        <v>37226</v>
      </c>
      <c r="C19" s="108">
        <f>IF(ISNA(VLOOKUP($B19,'[2]MENGENLS1 27-07-2000'!$R$7:$S$71,2,0)),0,VLOOKUP($B19,'[2]MENGENLS1 27-07-2000'!$R$7:$S$71,2,0))</f>
        <v>-22211</v>
      </c>
      <c r="D19" s="109">
        <f>IF(ISNA(VLOOKUP($B19,'[2]MENGENLS1 27-07-2000'!$U$7:$V$60,2,0)),0,VLOOKUP($B19,'[2]MENGENLS1 27-07-2000'!$U$7:$V$60,2,0))</f>
        <v>-110980</v>
      </c>
      <c r="E19" s="109">
        <f>IF(ISNA(VLOOKUP($B19,'[2]MENGENLS1 27-07-2000'!$X$7:$Y$27,2,0)),0,VLOOKUP($B19,'[2]MENGENLS1 27-07-2000'!$X$7:$Y$27,2,0))</f>
        <v>925</v>
      </c>
      <c r="F19" s="109">
        <f>IF(ISNA(VLOOKUP($B19,'[2]MENGENLS1 27-07-2000'!$AA$7:$AB$35,2,0)),0,VLOOKUP($B19,'[2]MENGENLS1 27-07-2000'!$AA$7:$AB$35,2,0))</f>
        <v>-10284</v>
      </c>
      <c r="G19" s="109">
        <f>IF(ISNA(VLOOKUP($B19,'[2]MENGENLS1 27-07-2000'!$AD$7:$AE$38,2,0)),0,VLOOKUP($B19,'[2]MENGENLS1 27-07-2000'!$AD$7:$AE$38,2,0))</f>
        <v>0</v>
      </c>
      <c r="H19" s="109">
        <f>IF(ISNA(VLOOKUP($B19,'[2]MENGENLS1 27-07-2000'!$AG$7:$AH$20,2,0)),0,VLOOKUP($B19,'[2]MENGENLS1 27-07-2000'!$AG$7:$AH$20,2,0))</f>
        <v>0</v>
      </c>
      <c r="I19" s="109">
        <f>IF(ISNA(VLOOKUP($B19,'[2]MENGENLS1 27-07-2000'!$AJ$7:$AK$38,2,0)),0,VLOOKUP($B19,'[2]MENGENLS1 27-07-2000'!$AJ$7:$AK$38,2,0))</f>
        <v>3890</v>
      </c>
      <c r="J19" s="109">
        <f>IF(ISNA(VLOOKUP($B19,'[2]MENGENLS1 27-07-2000'!$AM$7:$AN$38,2,0)),0,VLOOKUP($B19,'[2]MENGENLS1 27-07-2000'!$AM$7:$AN$38,2,0))</f>
        <v>0</v>
      </c>
      <c r="K19" s="109">
        <f>IF(ISNA(VLOOKUP($B19,'[2]MENGENLS1 27-07-2000'!$AP$7:$AQ$12,2,0)),0,VLOOKUP($B19,'[2]MENGENLS1 27-07-2000'!$AP$7:$AQ$12,2,0))</f>
        <v>0</v>
      </c>
      <c r="L19" s="260">
        <f>IF(ISNA(VLOOKUP($B19,'[2]MENGENLS1 27-07-2000'!$AS$7:$AT$23,2,0)),0,VLOOKUP($B19,'[2]MENGENLS1 27-07-2000'!$AS$7:$AT$23,2,0))</f>
        <v>10000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5">
      <c r="B20" s="107">
        <f t="shared" ref="B20:B35" si="1">DATE(YEAR(B19),MONTH(B19)+1,1)</f>
        <v>37257</v>
      </c>
      <c r="C20" s="108">
        <f>IF(ISNA(VLOOKUP($B20,'[2]MENGENLS1 27-07-2000'!$R$7:$S$71,2,0)),0,VLOOKUP($B20,'[2]MENGENLS1 27-07-2000'!$R$7:$S$71,2,0))</f>
        <v>38601</v>
      </c>
      <c r="D20" s="109">
        <f>IF(ISNA(VLOOKUP($B20,'[2]MENGENLS1 27-07-2000'!$U$7:$V$60,2,0)),0,VLOOKUP($B20,'[2]MENGENLS1 27-07-2000'!$U$7:$V$60,2,0))</f>
        <v>-889</v>
      </c>
      <c r="E20" s="109">
        <f>IF(ISNA(VLOOKUP($B20,'[2]MENGENLS1 27-07-2000'!$X$7:$Y$27,2,0)),0,VLOOKUP($B20,'[2]MENGENLS1 27-07-2000'!$X$7:$Y$27,2,0))</f>
        <v>675</v>
      </c>
      <c r="F20" s="109">
        <f>IF(ISNA(VLOOKUP($B20,'[2]MENGENLS1 27-07-2000'!$AA$7:$AB$35,2,0)),0,VLOOKUP($B20,'[2]MENGENLS1 27-07-2000'!$AA$7:$AB$35,2,0))</f>
        <v>-654</v>
      </c>
      <c r="G20" s="109">
        <f>IF(ISNA(VLOOKUP($B20,'[2]MENGENLS1 27-07-2000'!$AD$7:$AE$38,2,0)),0,VLOOKUP($B20,'[2]MENGENLS1 27-07-2000'!$AD$7:$AE$38,2,0))</f>
        <v>18808</v>
      </c>
      <c r="H20" s="109">
        <f>IF(ISNA(VLOOKUP($B20,'[2]MENGENLS1 27-07-2000'!$AG$7:$AH$20,2,0)),0,VLOOKUP($B20,'[2]MENGENLS1 27-07-2000'!$AG$7:$AH$20,2,0))</f>
        <v>0</v>
      </c>
      <c r="I20" s="109">
        <f>IF(ISNA(VLOOKUP($B20,'[2]MENGENLS1 27-07-2000'!$AJ$7:$AK$38,2,0)),0,VLOOKUP($B20,'[2]MENGENLS1 27-07-2000'!$AJ$7:$AK$38,2,0))</f>
        <v>4197</v>
      </c>
      <c r="J20" s="109">
        <f>IF(ISNA(VLOOKUP($B20,'[2]MENGENLS1 27-07-2000'!$AM$7:$AN$38,2,0)),0,VLOOKUP($B20,'[2]MENGENLS1 27-07-2000'!$AM$7:$AN$38,2,0))</f>
        <v>7202</v>
      </c>
      <c r="K20" s="109">
        <f>IF(ISNA(VLOOKUP($B20,'[2]MENGENLS1 27-07-2000'!$AP$7:$AQ$12,2,0)),0,VLOOKUP($B20,'[2]MENGENLS1 27-07-2000'!$AP$7:$AQ$12,2,0))</f>
        <v>0</v>
      </c>
      <c r="L20" s="260">
        <f>IF(ISNA(VLOOKUP($B20,'[2]MENGENLS1 27-07-2000'!$AS$7:$AT$23,2,0)),0,VLOOKUP($B20,'[2]MENGENLS1 27-07-2000'!$AS$7:$AT$23,2,0))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5">
      <c r="B21" s="107">
        <f t="shared" si="1"/>
        <v>37288</v>
      </c>
      <c r="C21" s="108">
        <f>IF(ISNA(VLOOKUP($B21,'[2]MENGENLS1 27-07-2000'!$R$7:$S$71,2,0)),0,VLOOKUP($B21,'[2]MENGENLS1 27-07-2000'!$R$7:$S$71,2,0))</f>
        <v>15351</v>
      </c>
      <c r="D21" s="109">
        <f>IF(ISNA(VLOOKUP($B21,'[2]MENGENLS1 27-07-2000'!$U$7:$V$60,2,0)),0,VLOOKUP($B21,'[2]MENGENLS1 27-07-2000'!$U$7:$V$60,2,0))</f>
        <v>-187</v>
      </c>
      <c r="E21" s="109">
        <f>IF(ISNA(VLOOKUP($B21,'[2]MENGENLS1 27-07-2000'!$X$7:$Y$27,2,0)),0,VLOOKUP($B21,'[2]MENGENLS1 27-07-2000'!$X$7:$Y$27,2,0))</f>
        <v>900</v>
      </c>
      <c r="F21" s="109">
        <f>IF(ISNA(VLOOKUP($B21,'[2]MENGENLS1 27-07-2000'!$AA$7:$AB$35,2,0)),0,VLOOKUP($B21,'[2]MENGENLS1 27-07-2000'!$AA$7:$AB$35,2,0))</f>
        <v>-72</v>
      </c>
      <c r="G21" s="109">
        <f>IF(ISNA(VLOOKUP($B21,'[2]MENGENLS1 27-07-2000'!$AD$7:$AE$38,2,0)),0,VLOOKUP($B21,'[2]MENGENLS1 27-07-2000'!$AD$7:$AE$38,2,0))</f>
        <v>0</v>
      </c>
      <c r="H21" s="109">
        <f>IF(ISNA(VLOOKUP($B21,'[2]MENGENLS1 27-07-2000'!$AG$7:$AH$20,2,0)),0,VLOOKUP($B21,'[2]MENGENLS1 27-07-2000'!$AG$7:$AH$20,2,0))</f>
        <v>0</v>
      </c>
      <c r="I21" s="109">
        <f>IF(ISNA(VLOOKUP($B21,'[2]MENGENLS1 27-07-2000'!$AJ$7:$AK$38,2,0)),0,VLOOKUP($B21,'[2]MENGENLS1 27-07-2000'!$AJ$7:$AK$38,2,0))</f>
        <v>-817</v>
      </c>
      <c r="J21" s="109">
        <f>IF(ISNA(VLOOKUP($B21,'[2]MENGENLS1 27-07-2000'!$AM$7:$AN$38,2,0)),0,VLOOKUP($B21,'[2]MENGENLS1 27-07-2000'!$AM$7:$AN$38,2,0))</f>
        <v>0</v>
      </c>
      <c r="K21" s="109">
        <f>IF(ISNA(VLOOKUP($B21,'[2]MENGENLS1 27-07-2000'!$AP$7:$AQ$12,2,0)),0,VLOOKUP($B21,'[2]MENGENLS1 27-07-2000'!$AP$7:$AQ$12,2,0))</f>
        <v>0</v>
      </c>
      <c r="L21" s="260">
        <f>IF(ISNA(VLOOKUP($B21,'[2]MENGENLS1 27-07-2000'!$AS$7:$AT$23,2,0)),0,VLOOKUP($B21,'[2]MENGENLS1 27-07-2000'!$AS$7:$AT$23,2,0))</f>
        <v>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5">
      <c r="B22" s="107">
        <f t="shared" si="1"/>
        <v>37316</v>
      </c>
      <c r="C22" s="108">
        <f>IF(ISNA(VLOOKUP($B22,'[2]MENGENLS1 27-07-2000'!$R$7:$S$71,2,0)),0,VLOOKUP($B22,'[2]MENGENLS1 27-07-2000'!$R$7:$S$71,2,0))</f>
        <v>22114</v>
      </c>
      <c r="D22" s="109">
        <f>IF(ISNA(VLOOKUP($B22,'[2]MENGENLS1 27-07-2000'!$U$7:$V$60,2,0)),0,VLOOKUP($B22,'[2]MENGENLS1 27-07-2000'!$U$7:$V$60,2,0))</f>
        <v>1045</v>
      </c>
      <c r="E22" s="109">
        <f>IF(ISNA(VLOOKUP($B22,'[2]MENGENLS1 27-07-2000'!$X$7:$Y$27,2,0)),0,VLOOKUP($B22,'[2]MENGENLS1 27-07-2000'!$X$7:$Y$27,2,0))</f>
        <v>1000</v>
      </c>
      <c r="F22" s="109">
        <f>IF(ISNA(VLOOKUP($B22,'[2]MENGENLS1 27-07-2000'!$AA$7:$AB$35,2,0)),0,VLOOKUP($B22,'[2]MENGENLS1 27-07-2000'!$AA$7:$AB$35,2,0))</f>
        <v>-234</v>
      </c>
      <c r="G22" s="109">
        <f>IF(ISNA(VLOOKUP($B22,'[2]MENGENLS1 27-07-2000'!$AD$7:$AE$38,2,0)),0,VLOOKUP($B22,'[2]MENGENLS1 27-07-2000'!$AD$7:$AE$38,2,0))</f>
        <v>0</v>
      </c>
      <c r="H22" s="109">
        <f>IF(ISNA(VLOOKUP($B22,'[2]MENGENLS1 27-07-2000'!$AG$7:$AH$20,2,0)),0,VLOOKUP($B22,'[2]MENGENLS1 27-07-2000'!$AG$7:$AH$20,2,0))</f>
        <v>0</v>
      </c>
      <c r="I22" s="109">
        <f>IF(ISNA(VLOOKUP($B22,'[2]MENGENLS1 27-07-2000'!$AJ$7:$AK$38,2,0)),0,VLOOKUP($B22,'[2]MENGENLS1 27-07-2000'!$AJ$7:$AK$38,2,0))</f>
        <v>2810</v>
      </c>
      <c r="J22" s="109">
        <f>IF(ISNA(VLOOKUP($B22,'[2]MENGENLS1 27-07-2000'!$AM$7:$AN$38,2,0)),0,VLOOKUP($B22,'[2]MENGENLS1 27-07-2000'!$AM$7:$AN$38,2,0))</f>
        <v>0</v>
      </c>
      <c r="K22" s="109">
        <f>IF(ISNA(VLOOKUP($B22,'[2]MENGENLS1 27-07-2000'!$AP$7:$AQ$12,2,0)),0,VLOOKUP($B22,'[2]MENGENLS1 27-07-2000'!$AP$7:$AQ$12,2,0))</f>
        <v>0</v>
      </c>
      <c r="L22" s="260">
        <f>IF(ISNA(VLOOKUP($B22,'[2]MENGENLS1 27-07-2000'!$AS$7:$AT$23,2,0)),0,VLOOKUP($B22,'[2]MENGENLS1 27-07-2000'!$AS$7:$AT$23,2,0))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5">
      <c r="B23" s="107">
        <f t="shared" si="1"/>
        <v>37347</v>
      </c>
      <c r="C23" s="108">
        <f>IF(ISNA(VLOOKUP($B23,'[2]MENGENLS1 27-07-2000'!$R$7:$S$71,2,0)),0,VLOOKUP($B23,'[2]MENGENLS1 27-07-2000'!$R$7:$S$71,2,0))</f>
        <v>5476</v>
      </c>
      <c r="D23" s="109">
        <f>IF(ISNA(VLOOKUP($B23,'[2]MENGENLS1 27-07-2000'!$U$7:$V$60,2,0)),0,VLOOKUP($B23,'[2]MENGENLS1 27-07-2000'!$U$7:$V$60,2,0))</f>
        <v>13805</v>
      </c>
      <c r="E23" s="109">
        <f>IF(ISNA(VLOOKUP($B23,'[2]MENGENLS1 27-07-2000'!$X$7:$Y$27,2,0)),0,VLOOKUP($B23,'[2]MENGENLS1 27-07-2000'!$X$7:$Y$27,2,0))</f>
        <v>0</v>
      </c>
      <c r="F23" s="109">
        <f>IF(ISNA(VLOOKUP($B23,'[2]MENGENLS1 27-07-2000'!$AA$7:$AB$35,2,0)),0,VLOOKUP($B23,'[2]MENGENLS1 27-07-2000'!$AA$7:$AB$35,2,0))</f>
        <v>-150</v>
      </c>
      <c r="G23" s="109">
        <f>IF(ISNA(VLOOKUP($B23,'[2]MENGENLS1 27-07-2000'!$AD$7:$AE$38,2,0)),0,VLOOKUP($B23,'[2]MENGENLS1 27-07-2000'!$AD$7:$AE$38,2,0))</f>
        <v>0</v>
      </c>
      <c r="H23" s="109">
        <f>IF(ISNA(VLOOKUP($B23,'[2]MENGENLS1 27-07-2000'!$AG$7:$AH$20,2,0)),0,VLOOKUP($B23,'[2]MENGENLS1 27-07-2000'!$AG$7:$AH$20,2,0))</f>
        <v>0</v>
      </c>
      <c r="I23" s="109">
        <f>IF(ISNA(VLOOKUP($B23,'[2]MENGENLS1 27-07-2000'!$AJ$7:$AK$38,2,0)),0,VLOOKUP($B23,'[2]MENGENLS1 27-07-2000'!$AJ$7:$AK$38,2,0))</f>
        <v>-1139</v>
      </c>
      <c r="J23" s="109">
        <f>IF(ISNA(VLOOKUP($B23,'[2]MENGENLS1 27-07-2000'!$AM$7:$AN$38,2,0)),0,VLOOKUP($B23,'[2]MENGENLS1 27-07-2000'!$AM$7:$AN$38,2,0))</f>
        <v>0</v>
      </c>
      <c r="K23" s="109">
        <f>IF(ISNA(VLOOKUP($B23,'[2]MENGENLS1 27-07-2000'!$AP$7:$AQ$12,2,0)),0,VLOOKUP($B23,'[2]MENGENLS1 27-07-2000'!$AP$7:$AQ$12,2,0))</f>
        <v>0</v>
      </c>
      <c r="L23" s="260">
        <f>IF(ISNA(VLOOKUP($B23,'[2]MENGENLS1 27-07-2000'!$AS$7:$AT$23,2,0)),0,VLOOKUP($B23,'[2]MENGENLS1 27-07-2000'!$AS$7:$AT$23,2,0))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5">
      <c r="B24" s="107">
        <f t="shared" si="1"/>
        <v>37377</v>
      </c>
      <c r="C24" s="108">
        <f>IF(ISNA(VLOOKUP($B24,'[2]MENGENLS1 27-07-2000'!$R$7:$S$71,2,0)),0,VLOOKUP($B24,'[2]MENGENLS1 27-07-2000'!$R$7:$S$71,2,0))</f>
        <v>5075</v>
      </c>
      <c r="D24" s="109">
        <f>IF(ISNA(VLOOKUP($B24,'[2]MENGENLS1 27-07-2000'!$U$7:$V$60,2,0)),0,VLOOKUP($B24,'[2]MENGENLS1 27-07-2000'!$U$7:$V$60,2,0))</f>
        <v>-1895</v>
      </c>
      <c r="E24" s="109">
        <f>IF(ISNA(VLOOKUP($B24,'[2]MENGENLS1 27-07-2000'!$X$7:$Y$27,2,0)),0,VLOOKUP($B24,'[2]MENGENLS1 27-07-2000'!$X$7:$Y$27,2,0))</f>
        <v>0</v>
      </c>
      <c r="F24" s="109">
        <f>IF(ISNA(VLOOKUP($B24,'[2]MENGENLS1 27-07-2000'!$AA$7:$AB$35,2,0)),0,VLOOKUP($B24,'[2]MENGENLS1 27-07-2000'!$AA$7:$AB$35,2,0))</f>
        <v>54</v>
      </c>
      <c r="G24" s="109">
        <f>IF(ISNA(VLOOKUP($B24,'[2]MENGENLS1 27-07-2000'!$AD$7:$AE$38,2,0)),0,VLOOKUP($B24,'[2]MENGENLS1 27-07-2000'!$AD$7:$AE$38,2,0))</f>
        <v>0</v>
      </c>
      <c r="H24" s="109">
        <f>IF(ISNA(VLOOKUP($B24,'[2]MENGENLS1 27-07-2000'!$AG$7:$AH$20,2,0)),0,VLOOKUP($B24,'[2]MENGENLS1 27-07-2000'!$AG$7:$AH$20,2,0))</f>
        <v>0</v>
      </c>
      <c r="I24" s="109">
        <f>IF(ISNA(VLOOKUP($B24,'[2]MENGENLS1 27-07-2000'!$AJ$7:$AK$38,2,0)),0,VLOOKUP($B24,'[2]MENGENLS1 27-07-2000'!$AJ$7:$AK$38,2,0))</f>
        <v>-1410</v>
      </c>
      <c r="J24" s="109">
        <f>IF(ISNA(VLOOKUP($B24,'[2]MENGENLS1 27-07-2000'!$AM$7:$AN$38,2,0)),0,VLOOKUP($B24,'[2]MENGENLS1 27-07-2000'!$AM$7:$AN$38,2,0))</f>
        <v>0</v>
      </c>
      <c r="K24" s="109">
        <f>IF(ISNA(VLOOKUP($B24,'[2]MENGENLS1 27-07-2000'!$AP$7:$AQ$12,2,0)),0,VLOOKUP($B24,'[2]MENGENLS1 27-07-2000'!$AP$7:$AQ$12,2,0))</f>
        <v>-20000</v>
      </c>
      <c r="L24" s="260">
        <f>IF(ISNA(VLOOKUP($B24,'[2]MENGENLS1 27-07-2000'!$AS$7:$AT$23,2,0)),0,VLOOKUP($B24,'[2]MENGENLS1 27-07-2000'!$AS$7:$AT$23,2,0))</f>
        <v>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5">
      <c r="B25" s="107">
        <f t="shared" si="1"/>
        <v>37408</v>
      </c>
      <c r="C25" s="108">
        <f>IF(ISNA(VLOOKUP($B25,'[2]MENGENLS1 27-07-2000'!$R$7:$S$71,2,0)),0,VLOOKUP($B25,'[2]MENGENLS1 27-07-2000'!$R$7:$S$71,2,0))</f>
        <v>-27120</v>
      </c>
      <c r="D25" s="109">
        <f>IF(ISNA(VLOOKUP($B25,'[2]MENGENLS1 27-07-2000'!$U$7:$V$60,2,0)),0,VLOOKUP($B25,'[2]MENGENLS1 27-07-2000'!$U$7:$V$60,2,0))</f>
        <v>-1395</v>
      </c>
      <c r="E25" s="109">
        <f>IF(ISNA(VLOOKUP($B25,'[2]MENGENLS1 27-07-2000'!$X$7:$Y$27,2,0)),0,VLOOKUP($B25,'[2]MENGENLS1 27-07-2000'!$X$7:$Y$27,2,0))</f>
        <v>0</v>
      </c>
      <c r="F25" s="109">
        <f>IF(ISNA(VLOOKUP($B25,'[2]MENGENLS1 27-07-2000'!$AA$7:$AB$35,2,0)),0,VLOOKUP($B25,'[2]MENGENLS1 27-07-2000'!$AA$7:$AB$35,2,0))</f>
        <v>-78</v>
      </c>
      <c r="G25" s="109">
        <f>IF(ISNA(VLOOKUP($B25,'[2]MENGENLS1 27-07-2000'!$AD$7:$AE$38,2,0)),0,VLOOKUP($B25,'[2]MENGENLS1 27-07-2000'!$AD$7:$AE$38,2,0))</f>
        <v>0</v>
      </c>
      <c r="H25" s="109">
        <f>IF(ISNA(VLOOKUP($B25,'[2]MENGENLS1 27-07-2000'!$AG$7:$AH$20,2,0)),0,VLOOKUP($B25,'[2]MENGENLS1 27-07-2000'!$AG$7:$AH$20,2,0))</f>
        <v>0</v>
      </c>
      <c r="I25" s="109">
        <f>IF(ISNA(VLOOKUP($B25,'[2]MENGENLS1 27-07-2000'!$AJ$7:$AK$38,2,0)),0,VLOOKUP($B25,'[2]MENGENLS1 27-07-2000'!$AJ$7:$AK$38,2,0))</f>
        <v>345</v>
      </c>
      <c r="J25" s="109">
        <f>IF(ISNA(VLOOKUP($B25,'[2]MENGENLS1 27-07-2000'!$AM$7:$AN$38,2,0)),0,VLOOKUP($B25,'[2]MENGENLS1 27-07-2000'!$AM$7:$AN$38,2,0))</f>
        <v>0</v>
      </c>
      <c r="K25" s="109">
        <f>IF(ISNA(VLOOKUP($B25,'[2]MENGENLS1 27-07-2000'!$AP$7:$AQ$12,2,0)),0,VLOOKUP($B25,'[2]MENGENLS1 27-07-2000'!$AP$7:$AQ$12,2,0))</f>
        <v>0</v>
      </c>
      <c r="L25" s="260">
        <f>IF(ISNA(VLOOKUP($B25,'[2]MENGENLS1 27-07-2000'!$AS$7:$AT$23,2,0)),0,VLOOKUP($B25,'[2]MENGENLS1 27-07-2000'!$AS$7:$AT$23,2,0))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5">
      <c r="B26" s="107">
        <f t="shared" si="1"/>
        <v>37438</v>
      </c>
      <c r="C26" s="108">
        <f>IF(ISNA(VLOOKUP($B26,'[2]MENGENLS1 27-07-2000'!$R$7:$S$71,2,0)),0,VLOOKUP($B26,'[2]MENGENLS1 27-07-2000'!$R$7:$S$71,2,0))</f>
        <v>2853</v>
      </c>
      <c r="D26" s="109">
        <f>IF(ISNA(VLOOKUP($B26,'[2]MENGENLS1 27-07-2000'!$U$7:$V$60,2,0)),0,VLOOKUP($B26,'[2]MENGENLS1 27-07-2000'!$U$7:$V$60,2,0))</f>
        <v>-1295</v>
      </c>
      <c r="E26" s="109">
        <f>IF(ISNA(VLOOKUP($B26,'[2]MENGENLS1 27-07-2000'!$X$7:$Y$27,2,0)),0,VLOOKUP($B26,'[2]MENGENLS1 27-07-2000'!$X$7:$Y$27,2,0))</f>
        <v>0</v>
      </c>
      <c r="F26" s="109">
        <f>IF(ISNA(VLOOKUP($B26,'[2]MENGENLS1 27-07-2000'!$AA$7:$AB$35,2,0)),0,VLOOKUP($B26,'[2]MENGENLS1 27-07-2000'!$AA$7:$AB$35,2,0))</f>
        <v>-186</v>
      </c>
      <c r="G26" s="109">
        <f>IF(ISNA(VLOOKUP($B26,'[2]MENGENLS1 27-07-2000'!$AD$7:$AE$38,2,0)),0,VLOOKUP($B26,'[2]MENGENLS1 27-07-2000'!$AD$7:$AE$38,2,0))</f>
        <v>0</v>
      </c>
      <c r="H26" s="109">
        <f>IF(ISNA(VLOOKUP($B26,'[2]MENGENLS1 27-07-2000'!$AG$7:$AH$20,2,0)),0,VLOOKUP($B26,'[2]MENGENLS1 27-07-2000'!$AG$7:$AH$20,2,0))</f>
        <v>0</v>
      </c>
      <c r="I26" s="109">
        <f>IF(ISNA(VLOOKUP($B26,'[2]MENGENLS1 27-07-2000'!$AJ$7:$AK$38,2,0)),0,VLOOKUP($B26,'[2]MENGENLS1 27-07-2000'!$AJ$7:$AK$38,2,0))</f>
        <v>-2050</v>
      </c>
      <c r="J26" s="109">
        <f>IF(ISNA(VLOOKUP($B26,'[2]MENGENLS1 27-07-2000'!$AM$7:$AN$38,2,0)),0,VLOOKUP($B26,'[2]MENGENLS1 27-07-2000'!$AM$7:$AN$38,2,0))</f>
        <v>0</v>
      </c>
      <c r="K26" s="109">
        <f>IF(ISNA(VLOOKUP($B26,'[2]MENGENLS1 27-07-2000'!$AP$7:$AQ$12,2,0)),0,VLOOKUP($B26,'[2]MENGENLS1 27-07-2000'!$AP$7:$AQ$12,2,0))</f>
        <v>0</v>
      </c>
      <c r="L26" s="260">
        <f>IF(ISNA(VLOOKUP($B26,'[2]MENGENLS1 27-07-2000'!$AS$7:$AT$23,2,0)),0,VLOOKUP($B26,'[2]MENGENLS1 27-07-2000'!$AS$7:$AT$23,2,0))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5">
      <c r="B27" s="107">
        <f t="shared" si="1"/>
        <v>37469</v>
      </c>
      <c r="C27" s="108">
        <f>IF(ISNA(VLOOKUP($B27,'[2]MENGENLS1 27-07-2000'!$R$7:$S$71,2,0)),0,VLOOKUP($B27,'[2]MENGENLS1 27-07-2000'!$R$7:$S$71,2,0))</f>
        <v>-14148</v>
      </c>
      <c r="D27" s="109">
        <f>IF(ISNA(VLOOKUP($B27,'[2]MENGENLS1 27-07-2000'!$U$7:$V$60,2,0)),0,VLOOKUP($B27,'[2]MENGENLS1 27-07-2000'!$U$7:$V$60,2,0))</f>
        <v>-1086</v>
      </c>
      <c r="E27" s="109">
        <f>IF(ISNA(VLOOKUP($B27,'[2]MENGENLS1 27-07-2000'!$X$7:$Y$27,2,0)),0,VLOOKUP($B27,'[2]MENGENLS1 27-07-2000'!$X$7:$Y$27,2,0))</f>
        <v>0</v>
      </c>
      <c r="F27" s="109">
        <f>IF(ISNA(VLOOKUP($B27,'[2]MENGENLS1 27-07-2000'!$AA$7:$AB$35,2,0)),0,VLOOKUP($B27,'[2]MENGENLS1 27-07-2000'!$AA$7:$AB$35,2,0))</f>
        <v>-12</v>
      </c>
      <c r="G27" s="109">
        <f>IF(ISNA(VLOOKUP($B27,'[2]MENGENLS1 27-07-2000'!$AD$7:$AE$38,2,0)),0,VLOOKUP($B27,'[2]MENGENLS1 27-07-2000'!$AD$7:$AE$38,2,0))</f>
        <v>0</v>
      </c>
      <c r="H27" s="109">
        <f>IF(ISNA(VLOOKUP($B27,'[2]MENGENLS1 27-07-2000'!$AG$7:$AH$20,2,0)),0,VLOOKUP($B27,'[2]MENGENLS1 27-07-2000'!$AG$7:$AH$20,2,0))</f>
        <v>0</v>
      </c>
      <c r="I27" s="109">
        <f>IF(ISNA(VLOOKUP($B27,'[2]MENGENLS1 27-07-2000'!$AJ$7:$AK$38,2,0)),0,VLOOKUP($B27,'[2]MENGENLS1 27-07-2000'!$AJ$7:$AK$38,2,0))</f>
        <v>-396</v>
      </c>
      <c r="J27" s="109">
        <f>IF(ISNA(VLOOKUP($B27,'[2]MENGENLS1 27-07-2000'!$AM$7:$AN$38,2,0)),0,VLOOKUP($B27,'[2]MENGENLS1 27-07-2000'!$AM$7:$AN$38,2,0))</f>
        <v>0</v>
      </c>
      <c r="K27" s="109">
        <f>IF(ISNA(VLOOKUP($B27,'[2]MENGENLS1 27-07-2000'!$AP$7:$AQ$12,2,0)),0,VLOOKUP($B27,'[2]MENGENLS1 27-07-2000'!$AP$7:$AQ$12,2,0))</f>
        <v>0</v>
      </c>
      <c r="L27" s="260">
        <f>IF(ISNA(VLOOKUP($B27,'[2]MENGENLS1 27-07-2000'!$AS$7:$AT$23,2,0)),0,VLOOKUP($B27,'[2]MENGENLS1 27-07-2000'!$AS$7:$AT$23,2,0))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5">
      <c r="B28" s="107">
        <f t="shared" si="1"/>
        <v>37500</v>
      </c>
      <c r="C28" s="108">
        <f>IF(ISNA(VLOOKUP($B28,'[2]MENGENLS1 27-07-2000'!$R$7:$S$71,2,0)),0,VLOOKUP($B28,'[2]MENGENLS1 27-07-2000'!$R$7:$S$71,2,0))</f>
        <v>40143</v>
      </c>
      <c r="D28" s="109">
        <f>IF(ISNA(VLOOKUP($B28,'[2]MENGENLS1 27-07-2000'!$U$7:$V$60,2,0)),0,VLOOKUP($B28,'[2]MENGENLS1 27-07-2000'!$U$7:$V$60,2,0))</f>
        <v>250</v>
      </c>
      <c r="E28" s="109">
        <f>IF(ISNA(VLOOKUP($B28,'[2]MENGENLS1 27-07-2000'!$X$7:$Y$27,2,0)),0,VLOOKUP($B28,'[2]MENGENLS1 27-07-2000'!$X$7:$Y$27,2,0))</f>
        <v>0</v>
      </c>
      <c r="F28" s="109">
        <f>IF(ISNA(VLOOKUP($B28,'[2]MENGENLS1 27-07-2000'!$AA$7:$AB$35,2,0)),0,VLOOKUP($B28,'[2]MENGENLS1 27-07-2000'!$AA$7:$AB$35,2,0))</f>
        <v>24</v>
      </c>
      <c r="G28" s="109">
        <f>IF(ISNA(VLOOKUP($B28,'[2]MENGENLS1 27-07-2000'!$AD$7:$AE$38,2,0)),0,VLOOKUP($B28,'[2]MENGENLS1 27-07-2000'!$AD$7:$AE$38,2,0))</f>
        <v>0</v>
      </c>
      <c r="H28" s="109">
        <f>IF(ISNA(VLOOKUP($B28,'[2]MENGENLS1 27-07-2000'!$AG$7:$AH$20,2,0)),0,VLOOKUP($B28,'[2]MENGENLS1 27-07-2000'!$AG$7:$AH$20,2,0))</f>
        <v>0</v>
      </c>
      <c r="I28" s="109">
        <f>IF(ISNA(VLOOKUP($B28,'[2]MENGENLS1 27-07-2000'!$AJ$7:$AK$38,2,0)),0,VLOOKUP($B28,'[2]MENGENLS1 27-07-2000'!$AJ$7:$AK$38,2,0))</f>
        <v>-390</v>
      </c>
      <c r="J28" s="109">
        <f>IF(ISNA(VLOOKUP($B28,'[2]MENGENLS1 27-07-2000'!$AM$7:$AN$38,2,0)),0,VLOOKUP($B28,'[2]MENGENLS1 27-07-2000'!$AM$7:$AN$38,2,0))</f>
        <v>0</v>
      </c>
      <c r="K28" s="109">
        <f>IF(ISNA(VLOOKUP($B28,'[2]MENGENLS1 27-07-2000'!$AP$7:$AQ$12,2,0)),0,VLOOKUP($B28,'[2]MENGENLS1 27-07-2000'!$AP$7:$AQ$12,2,0))</f>
        <v>0</v>
      </c>
      <c r="L28" s="260">
        <f>IF(ISNA(VLOOKUP($B28,'[2]MENGENLS1 27-07-2000'!$AS$7:$AT$23,2,0)),0,VLOOKUP($B28,'[2]MENGENLS1 27-07-2000'!$AS$7:$AT$23,2,0))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5">
      <c r="B29" s="107">
        <f t="shared" si="1"/>
        <v>37530</v>
      </c>
      <c r="C29" s="108">
        <f>IF(ISNA(VLOOKUP($B29,'[2]MENGENLS1 27-07-2000'!$R$7:$S$71,2,0)),0,VLOOKUP($B29,'[2]MENGENLS1 27-07-2000'!$R$7:$S$71,2,0))</f>
        <v>-1415</v>
      </c>
      <c r="D29" s="109">
        <f>IF(ISNA(VLOOKUP($B29,'[2]MENGENLS1 27-07-2000'!$U$7:$V$60,2,0)),0,VLOOKUP($B29,'[2]MENGENLS1 27-07-2000'!$U$7:$V$60,2,0))</f>
        <v>-25</v>
      </c>
      <c r="E29" s="109">
        <f>IF(ISNA(VLOOKUP($B29,'[2]MENGENLS1 27-07-2000'!$X$7:$Y$27,2,0)),0,VLOOKUP($B29,'[2]MENGENLS1 27-07-2000'!$X$7:$Y$27,2,0))</f>
        <v>0</v>
      </c>
      <c r="F29" s="109">
        <f>IF(ISNA(VLOOKUP($B29,'[2]MENGENLS1 27-07-2000'!$AA$7:$AB$35,2,0)),0,VLOOKUP($B29,'[2]MENGENLS1 27-07-2000'!$AA$7:$AB$35,2,0))</f>
        <v>-6</v>
      </c>
      <c r="G29" s="109">
        <f>IF(ISNA(VLOOKUP($B29,'[2]MENGENLS1 27-07-2000'!$AD$7:$AE$38,2,0)),0,VLOOKUP($B29,'[2]MENGENLS1 27-07-2000'!$AD$7:$AE$38,2,0))</f>
        <v>0</v>
      </c>
      <c r="H29" s="109">
        <f>IF(ISNA(VLOOKUP($B29,'[2]MENGENLS1 27-07-2000'!$AG$7:$AH$20,2,0)),0,VLOOKUP($B29,'[2]MENGENLS1 27-07-2000'!$AG$7:$AH$20,2,0))</f>
        <v>0</v>
      </c>
      <c r="I29" s="109">
        <f>IF(ISNA(VLOOKUP($B29,'[2]MENGENLS1 27-07-2000'!$AJ$7:$AK$38,2,0)),0,VLOOKUP($B29,'[2]MENGENLS1 27-07-2000'!$AJ$7:$AK$38,2,0))</f>
        <v>215</v>
      </c>
      <c r="J29" s="109">
        <f>IF(ISNA(VLOOKUP($B29,'[2]MENGENLS1 27-07-2000'!$AM$7:$AN$38,2,0)),0,VLOOKUP($B29,'[2]MENGENLS1 27-07-2000'!$AM$7:$AN$38,2,0))</f>
        <v>0</v>
      </c>
      <c r="K29" s="109">
        <f>IF(ISNA(VLOOKUP($B29,'[2]MENGENLS1 27-07-2000'!$AP$7:$AQ$12,2,0)),0,VLOOKUP($B29,'[2]MENGENLS1 27-07-2000'!$AP$7:$AQ$12,2,0))</f>
        <v>0</v>
      </c>
      <c r="L29" s="260">
        <f>IF(ISNA(VLOOKUP($B29,'[2]MENGENLS1 27-07-2000'!$AS$7:$AT$23,2,0)),0,VLOOKUP($B29,'[2]MENGENLS1 27-07-2000'!$AS$7:$AT$23,2,0))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5">
      <c r="B30" s="107">
        <f t="shared" si="1"/>
        <v>37561</v>
      </c>
      <c r="C30" s="108">
        <f>IF(ISNA(VLOOKUP($B30,'[2]MENGENLS1 27-07-2000'!$R$7:$S$71,2,0)),0,VLOOKUP($B30,'[2]MENGENLS1 27-07-2000'!$R$7:$S$71,2,0))</f>
        <v>3685</v>
      </c>
      <c r="D30" s="109">
        <f>IF(ISNA(VLOOKUP($B30,'[2]MENGENLS1 27-07-2000'!$U$7:$V$60,2,0)),0,VLOOKUP($B30,'[2]MENGENLS1 27-07-2000'!$U$7:$V$60,2,0))</f>
        <v>50</v>
      </c>
      <c r="E30" s="109">
        <f>IF(ISNA(VLOOKUP($B30,'[2]MENGENLS1 27-07-2000'!$X$7:$Y$27,2,0)),0,VLOOKUP($B30,'[2]MENGENLS1 27-07-2000'!$X$7:$Y$27,2,0))</f>
        <v>0</v>
      </c>
      <c r="F30" s="109">
        <f>IF(ISNA(VLOOKUP($B30,'[2]MENGENLS1 27-07-2000'!$AA$7:$AB$35,2,0)),0,VLOOKUP($B30,'[2]MENGENLS1 27-07-2000'!$AA$7:$AB$35,2,0))</f>
        <v>-12</v>
      </c>
      <c r="G30" s="109">
        <f>IF(ISNA(VLOOKUP($B30,'[2]MENGENLS1 27-07-2000'!$AD$7:$AE$38,2,0)),0,VLOOKUP($B30,'[2]MENGENLS1 27-07-2000'!$AD$7:$AE$38,2,0))</f>
        <v>0</v>
      </c>
      <c r="H30" s="109">
        <f>IF(ISNA(VLOOKUP($B30,'[2]MENGENLS1 27-07-2000'!$AG$7:$AH$20,2,0)),0,VLOOKUP($B30,'[2]MENGENLS1 27-07-2000'!$AG$7:$AH$20,2,0))</f>
        <v>0</v>
      </c>
      <c r="I30" s="109">
        <f>IF(ISNA(VLOOKUP($B30,'[2]MENGENLS1 27-07-2000'!$AJ$7:$AK$38,2,0)),0,VLOOKUP($B30,'[2]MENGENLS1 27-07-2000'!$AJ$7:$AK$38,2,0))</f>
        <v>219</v>
      </c>
      <c r="J30" s="109">
        <f>IF(ISNA(VLOOKUP($B30,'[2]MENGENLS1 27-07-2000'!$AM$7:$AN$38,2,0)),0,VLOOKUP($B30,'[2]MENGENLS1 27-07-2000'!$AM$7:$AN$38,2,0))</f>
        <v>0</v>
      </c>
      <c r="K30" s="109">
        <f>IF(ISNA(VLOOKUP($B30,'[2]MENGENLS1 27-07-2000'!$AP$7:$AQ$12,2,0)),0,VLOOKUP($B30,'[2]MENGENLS1 27-07-2000'!$AP$7:$AQ$12,2,0))</f>
        <v>0</v>
      </c>
      <c r="L30" s="260">
        <f>IF(ISNA(VLOOKUP($B30,'[2]MENGENLS1 27-07-2000'!$AS$7:$AT$23,2,0)),0,VLOOKUP($B30,'[2]MENGENLS1 27-07-2000'!$AS$7:$AT$23,2,0))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5">
      <c r="B31" s="107">
        <f t="shared" si="1"/>
        <v>37591</v>
      </c>
      <c r="C31" s="108">
        <f>IF(ISNA(VLOOKUP($B31,'[2]MENGENLS1 27-07-2000'!$R$7:$S$71,2,0)),0,VLOOKUP($B31,'[2]MENGENLS1 27-07-2000'!$R$7:$S$71,2,0))</f>
        <v>-12424</v>
      </c>
      <c r="D31" s="109">
        <f>IF(ISNA(VLOOKUP($B31,'[2]MENGENLS1 27-07-2000'!$U$7:$V$60,2,0)),0,VLOOKUP($B31,'[2]MENGENLS1 27-07-2000'!$U$7:$V$60,2,0))</f>
        <v>150</v>
      </c>
      <c r="E31" s="109">
        <f>IF(ISNA(VLOOKUP($B31,'[2]MENGENLS1 27-07-2000'!$X$7:$Y$27,2,0)),0,VLOOKUP($B31,'[2]MENGENLS1 27-07-2000'!$X$7:$Y$27,2,0))</f>
        <v>0</v>
      </c>
      <c r="F31" s="109">
        <f>IF(ISNA(VLOOKUP($B31,'[2]MENGENLS1 27-07-2000'!$AA$7:$AB$35,2,0)),0,VLOOKUP($B31,'[2]MENGENLS1 27-07-2000'!$AA$7:$AB$35,2,0))</f>
        <v>0</v>
      </c>
      <c r="G31" s="109">
        <f>IF(ISNA(VLOOKUP($B31,'[2]MENGENLS1 27-07-2000'!$AD$7:$AE$38,2,0)),0,VLOOKUP($B31,'[2]MENGENLS1 27-07-2000'!$AD$7:$AE$38,2,0))</f>
        <v>0</v>
      </c>
      <c r="H31" s="109">
        <f>IF(ISNA(VLOOKUP($B31,'[2]MENGENLS1 27-07-2000'!$AG$7:$AH$20,2,0)),0,VLOOKUP($B31,'[2]MENGENLS1 27-07-2000'!$AG$7:$AH$20,2,0))</f>
        <v>0</v>
      </c>
      <c r="I31" s="109">
        <f>IF(ISNA(VLOOKUP($B31,'[2]MENGENLS1 27-07-2000'!$AJ$7:$AK$38,2,0)),0,VLOOKUP($B31,'[2]MENGENLS1 27-07-2000'!$AJ$7:$AK$38,2,0))</f>
        <v>223</v>
      </c>
      <c r="J31" s="109">
        <f>IF(ISNA(VLOOKUP($B31,'[2]MENGENLS1 27-07-2000'!$AM$7:$AN$38,2,0)),0,VLOOKUP($B31,'[2]MENGENLS1 27-07-2000'!$AM$7:$AN$38,2,0))</f>
        <v>0</v>
      </c>
      <c r="K31" s="109">
        <f>IF(ISNA(VLOOKUP($B31,'[2]MENGENLS1 27-07-2000'!$AP$7:$AQ$12,2,0)),0,VLOOKUP($B31,'[2]MENGENLS1 27-07-2000'!$AP$7:$AQ$12,2,0))</f>
        <v>0</v>
      </c>
      <c r="L31" s="260">
        <f>IF(ISNA(VLOOKUP($B31,'[2]MENGENLS1 27-07-2000'!$AS$7:$AT$23,2,0)),0,VLOOKUP($B31,'[2]MENGENLS1 27-07-2000'!$AS$7:$AT$23,2,0))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5">
      <c r="B32" s="107">
        <f t="shared" si="1"/>
        <v>37622</v>
      </c>
      <c r="C32" s="108">
        <f>IF(ISNA(VLOOKUP($B32,'[2]MENGENLS1 27-07-2000'!$R$7:$S$71,2,0)),0,VLOOKUP($B32,'[2]MENGENLS1 27-07-2000'!$R$7:$S$71,2,0))</f>
        <v>-1019</v>
      </c>
      <c r="D32" s="109">
        <f>IF(ISNA(VLOOKUP($B32,'[2]MENGENLS1 27-07-2000'!$U$7:$V$60,2,0)),0,VLOOKUP($B32,'[2]MENGENLS1 27-07-2000'!$U$7:$V$60,2,0))</f>
        <v>100</v>
      </c>
      <c r="E32" s="109">
        <f>IF(ISNA(VLOOKUP($B32,'[2]MENGENLS1 27-07-2000'!$X$7:$Y$27,2,0)),0,VLOOKUP($B32,'[2]MENGENLS1 27-07-2000'!$X$7:$Y$27,2,0))</f>
        <v>0</v>
      </c>
      <c r="F32" s="109">
        <f>IF(ISNA(VLOOKUP($B32,'[2]MENGENLS1 27-07-2000'!$AA$7:$AB$35,2,0)),0,VLOOKUP($B32,'[2]MENGENLS1 27-07-2000'!$AA$7:$AB$35,2,0))</f>
        <v>0</v>
      </c>
      <c r="G32" s="109">
        <f>IF(ISNA(VLOOKUP($B32,'[2]MENGENLS1 27-07-2000'!$AD$7:$AE$38,2,0)),0,VLOOKUP($B32,'[2]MENGENLS1 27-07-2000'!$AD$7:$AE$38,2,0))</f>
        <v>0</v>
      </c>
      <c r="H32" s="109">
        <f>IF(ISNA(VLOOKUP($B32,'[2]MENGENLS1 27-07-2000'!$AG$7:$AH$20,2,0)),0,VLOOKUP($B32,'[2]MENGENLS1 27-07-2000'!$AG$7:$AH$20,2,0))</f>
        <v>0</v>
      </c>
      <c r="I32" s="109">
        <f>IF(ISNA(VLOOKUP($B32,'[2]MENGENLS1 27-07-2000'!$AJ$7:$AK$38,2,0)),0,VLOOKUP($B32,'[2]MENGENLS1 27-07-2000'!$AJ$7:$AK$38,2,0))</f>
        <v>228</v>
      </c>
      <c r="J32" s="109">
        <f>IF(ISNA(VLOOKUP($B32,'[2]MENGENLS1 27-07-2000'!$AM$7:$AN$38,2,0)),0,VLOOKUP($B32,'[2]MENGENLS1 27-07-2000'!$AM$7:$AN$38,2,0))</f>
        <v>0</v>
      </c>
      <c r="K32" s="109">
        <f>IF(ISNA(VLOOKUP($B32,'[2]MENGENLS1 27-07-2000'!$AP$7:$AQ$12,2,0)),0,VLOOKUP($B32,'[2]MENGENLS1 27-07-2000'!$AP$7:$AQ$12,2,0))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5">
      <c r="B33" s="107">
        <f t="shared" si="1"/>
        <v>37653</v>
      </c>
      <c r="C33" s="108">
        <f>IF(ISNA(VLOOKUP($B33,'[2]MENGENLS1 27-07-2000'!$R$7:$S$71,2,0)),0,VLOOKUP($B33,'[2]MENGENLS1 27-07-2000'!$R$7:$S$71,2,0))</f>
        <v>-5640</v>
      </c>
      <c r="D33" s="109">
        <f>IF(ISNA(VLOOKUP($B33,'[2]MENGENLS1 27-07-2000'!$U$7:$V$60,2,0)),0,VLOOKUP($B33,'[2]MENGENLS1 27-07-2000'!$U$7:$V$60,2,0))</f>
        <v>100</v>
      </c>
      <c r="E33" s="109">
        <f>IF(ISNA(VLOOKUP($B33,'[2]MENGENLS1 27-07-2000'!$X$7:$Y$27,2,0)),0,VLOOKUP($B33,'[2]MENGENLS1 27-07-2000'!$X$7:$Y$27,2,0))</f>
        <v>0</v>
      </c>
      <c r="F33" s="109">
        <f>IF(ISNA(VLOOKUP($B33,'[2]MENGENLS1 27-07-2000'!$AA$7:$AB$35,2,0)),0,VLOOKUP($B33,'[2]MENGENLS1 27-07-2000'!$AA$7:$AB$35,2,0))</f>
        <v>0</v>
      </c>
      <c r="G33" s="109">
        <f>IF(ISNA(VLOOKUP($B33,'[2]MENGENLS1 27-07-2000'!$AD$7:$AE$38,2,0)),0,VLOOKUP($B33,'[2]MENGENLS1 27-07-2000'!$AD$7:$AE$38,2,0))</f>
        <v>0</v>
      </c>
      <c r="H33" s="109">
        <f>IF(ISNA(VLOOKUP($B33,'[2]MENGENLS1 27-07-2000'!$AG$7:$AH$20,2,0)),0,VLOOKUP($B33,'[2]MENGENLS1 27-07-2000'!$AG$7:$AH$20,2,0))</f>
        <v>0</v>
      </c>
      <c r="I33" s="109">
        <f>IF(ISNA(VLOOKUP($B33,'[2]MENGENLS1 27-07-2000'!$AJ$7:$AK$38,2,0)),0,VLOOKUP($B33,'[2]MENGENLS1 27-07-2000'!$AJ$7:$AK$38,2,0))</f>
        <v>0</v>
      </c>
      <c r="J33" s="109">
        <f>IF(ISNA(VLOOKUP($B33,'[2]MENGENLS1 27-07-2000'!$AM$7:$AN$38,2,0)),0,VLOOKUP($B33,'[2]MENGENLS1 27-07-2000'!$AM$7:$AN$38,2,0))</f>
        <v>0</v>
      </c>
      <c r="K33" s="109">
        <f>IF(ISNA(VLOOKUP($B33,'[2]MENGENLS1 27-07-2000'!$AP$7:$AQ$12,2,0)),0,VLOOKUP($B33,'[2]MENGENLS1 27-07-2000'!$AP$7:$AQ$12,2,0))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5">
      <c r="B34" s="107">
        <f t="shared" si="1"/>
        <v>37681</v>
      </c>
      <c r="C34" s="108">
        <f>IF(ISNA(VLOOKUP($B34,'[2]MENGENLS1 27-07-2000'!$R$7:$S$71,2,0)),0,VLOOKUP($B34,'[2]MENGENLS1 27-07-2000'!$R$7:$S$71,2,0))</f>
        <v>-5573</v>
      </c>
      <c r="D34" s="109">
        <f>IF(ISNA(VLOOKUP($B34,'[2]MENGENLS1 27-07-2000'!$U$7:$V$60,2,0)),0,VLOOKUP($B34,'[2]MENGENLS1 27-07-2000'!$U$7:$V$60,2,0))</f>
        <v>-25</v>
      </c>
      <c r="E34" s="109">
        <f>IF(ISNA(VLOOKUP($B34,'[2]MENGENLS1 27-07-2000'!$X$7:$Y$27,2,0)),0,VLOOKUP($B34,'[2]MENGENLS1 27-07-2000'!$X$7:$Y$27,2,0))</f>
        <v>0</v>
      </c>
      <c r="F34" s="109">
        <f>IF(ISNA(VLOOKUP($B34,'[2]MENGENLS1 27-07-2000'!$AA$7:$AB$35,2,0)),0,VLOOKUP($B34,'[2]MENGENLS1 27-07-2000'!$AA$7:$AB$35,2,0))</f>
        <v>0</v>
      </c>
      <c r="G34" s="109">
        <f>IF(ISNA(VLOOKUP($B34,'[2]MENGENLS1 27-07-2000'!$AD$7:$AE$38,2,0)),0,VLOOKUP($B34,'[2]MENGENLS1 27-07-2000'!$AD$7:$AE$38,2,0))</f>
        <v>0</v>
      </c>
      <c r="H34" s="109">
        <f>IF(ISNA(VLOOKUP($B34,'[2]MENGENLS1 27-07-2000'!$AG$7:$AH$20,2,0)),0,VLOOKUP($B34,'[2]MENGENLS1 27-07-2000'!$AG$7:$AH$20,2,0))</f>
        <v>0</v>
      </c>
      <c r="I34" s="109">
        <f>IF(ISNA(VLOOKUP($B34,'[2]MENGENLS1 27-07-2000'!$AJ$7:$AK$38,2,0)),0,VLOOKUP($B34,'[2]MENGENLS1 27-07-2000'!$AJ$7:$AK$38,2,0))</f>
        <v>0</v>
      </c>
      <c r="J34" s="109">
        <f>IF(ISNA(VLOOKUP($B34,'[2]MENGENLS1 27-07-2000'!$AM$7:$AN$38,2,0)),0,VLOOKUP($B34,'[2]MENGENLS1 27-07-2000'!$AM$7:$AN$38,2,0))</f>
        <v>0</v>
      </c>
      <c r="K34" s="109">
        <f>IF(ISNA(VLOOKUP($B34,'[2]MENGENLS1 27-07-2000'!$AP$7:$AQ$12,2,0)),0,VLOOKUP($B34,'[2]MENGENLS1 27-07-2000'!$AP$7:$AQ$12,2,0))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5">
      <c r="B35" s="107">
        <f t="shared" si="1"/>
        <v>37712</v>
      </c>
      <c r="C35" s="108">
        <f>IF(ISNA(VLOOKUP($B35,'[2]MENGENLS1 27-07-2000'!$R$7:$S$71,2,0)),0,VLOOKUP($B35,'[2]MENGENLS1 27-07-2000'!$R$7:$S$71,2,0))</f>
        <v>119</v>
      </c>
      <c r="D35" s="109">
        <f>IF(ISNA(VLOOKUP($B35,'[2]MENGENLS1 27-07-2000'!$U$7:$V$60,2,0)),0,VLOOKUP($B35,'[2]MENGENLS1 27-07-2000'!$U$7:$V$60,2,0))</f>
        <v>100</v>
      </c>
      <c r="E35" s="109">
        <f>IF(ISNA(VLOOKUP($B35,'[2]MENGENLS1 27-07-2000'!$X$7:$Y$27,2,0)),0,VLOOKUP($B35,'[2]MENGENLS1 27-07-2000'!$X$7:$Y$27,2,0))</f>
        <v>0</v>
      </c>
      <c r="F35" s="109">
        <f>IF(ISNA(VLOOKUP($B35,'[2]MENGENLS1 27-07-2000'!$AA$7:$AB$35,2,0)),0,VLOOKUP($B35,'[2]MENGENLS1 27-07-2000'!$AA$7:$AB$35,2,0))</f>
        <v>0</v>
      </c>
      <c r="G35" s="109">
        <f>IF(ISNA(VLOOKUP($B35,'[2]MENGENLS1 27-07-2000'!$AD$7:$AE$38,2,0)),0,VLOOKUP($B35,'[2]MENGENLS1 27-07-2000'!$AD$7:$AE$38,2,0))</f>
        <v>0</v>
      </c>
      <c r="H35" s="109">
        <f>IF(ISNA(VLOOKUP($B35,'[2]MENGENLS1 27-07-2000'!$AG$7:$AH$20,2,0)),0,VLOOKUP($B35,'[2]MENGENLS1 27-07-2000'!$AG$7:$AH$20,2,0))</f>
        <v>0</v>
      </c>
      <c r="I35" s="109">
        <f>IF(ISNA(VLOOKUP($B35,'[2]MENGENLS1 27-07-2000'!$AJ$7:$AK$38,2,0)),0,VLOOKUP($B35,'[2]MENGENLS1 27-07-2000'!$AJ$7:$AK$38,2,0))</f>
        <v>0</v>
      </c>
      <c r="J35" s="109">
        <f>IF(ISNA(VLOOKUP($B35,'[2]MENGENLS1 27-07-2000'!$AM$7:$AN$38,2,0)),0,VLOOKUP($B35,'[2]MENGENLS1 27-07-2000'!$AM$7:$AN$38,2,0))</f>
        <v>0</v>
      </c>
      <c r="K35" s="109">
        <f>IF(ISNA(VLOOKUP($B35,'[2]MENGENLS1 27-07-2000'!$AP$7:$AQ$12,2,0)),0,VLOOKUP($B35,'[2]MENGENLS1 27-07-2000'!$AP$7:$AQ$12,2,0))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5">
      <c r="B36" s="107">
        <f t="shared" ref="B36:B51" si="2">DATE(YEAR(B35),MONTH(B35)+1,1)</f>
        <v>37742</v>
      </c>
      <c r="C36" s="108">
        <f>IF(ISNA(VLOOKUP($B36,'[2]MENGENLS1 27-07-2000'!$R$7:$S$71,2,0)),0,VLOOKUP($B36,'[2]MENGENLS1 27-07-2000'!$R$7:$S$71,2,0))</f>
        <v>107</v>
      </c>
      <c r="D36" s="109">
        <f>IF(ISNA(VLOOKUP($B36,'[2]MENGENLS1 27-07-2000'!$U$7:$V$60,2,0)),0,VLOOKUP($B36,'[2]MENGENLS1 27-07-2000'!$U$7:$V$60,2,0))</f>
        <v>100</v>
      </c>
      <c r="E36" s="109">
        <f>IF(ISNA(VLOOKUP($B36,'[2]MENGENLS1 27-07-2000'!$X$7:$Y$27,2,0)),0,VLOOKUP($B36,'[2]MENGENLS1 27-07-2000'!$X$7:$Y$27,2,0))</f>
        <v>0</v>
      </c>
      <c r="F36" s="109">
        <f>IF(ISNA(VLOOKUP($B36,'[2]MENGENLS1 27-07-2000'!$AA$7:$AB$35,2,0)),0,VLOOKUP($B36,'[2]MENGENLS1 27-07-2000'!$AA$7:$AB$35,2,0))</f>
        <v>0</v>
      </c>
      <c r="G36" s="109">
        <f>IF(ISNA(VLOOKUP($B36,'[2]MENGENLS1 27-07-2000'!$AD$7:$AE$38,2,0)),0,VLOOKUP($B36,'[2]MENGENLS1 27-07-2000'!$AD$7:$AE$38,2,0))</f>
        <v>0</v>
      </c>
      <c r="H36" s="109">
        <f>IF(ISNA(VLOOKUP($B36,'[2]MENGENLS1 27-07-2000'!$AG$7:$AH$20,2,0)),0,VLOOKUP($B36,'[2]MENGENLS1 27-07-2000'!$AG$7:$AH$20,2,0))</f>
        <v>0</v>
      </c>
      <c r="I36" s="109">
        <f>IF(ISNA(VLOOKUP($B36,'[2]MENGENLS1 27-07-2000'!$AJ$7:$AK$38,2,0)),0,VLOOKUP($B36,'[2]MENGENLS1 27-07-2000'!$AJ$7:$AK$38,2,0))</f>
        <v>0</v>
      </c>
      <c r="J36" s="109">
        <f>IF(ISNA(VLOOKUP($B36,'[2]MENGENLS1 27-07-2000'!$AM$7:$AN$38,2,0)),0,VLOOKUP($B36,'[2]MENGENLS1 27-07-2000'!$AM$7:$AN$38,2,0))</f>
        <v>0</v>
      </c>
      <c r="K36" s="109">
        <f>IF(ISNA(VLOOKUP($B36,'[2]MENGENLS1 27-07-2000'!$AP$7:$AQ$12,2,0)),0,VLOOKUP($B36,'[2]MENGENLS1 27-07-2000'!$AP$7:$AQ$12,2,0))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5">
      <c r="B37" s="107">
        <f t="shared" si="2"/>
        <v>37773</v>
      </c>
      <c r="C37" s="108">
        <f>IF(ISNA(VLOOKUP($B37,'[2]MENGENLS1 27-07-2000'!$R$7:$S$71,2,0)),0,VLOOKUP($B37,'[2]MENGENLS1 27-07-2000'!$R$7:$S$71,2,0))</f>
        <v>75</v>
      </c>
      <c r="D37" s="109">
        <f>IF(ISNA(VLOOKUP($B37,'[2]MENGENLS1 27-07-2000'!$U$7:$V$60,2,0)),0,VLOOKUP($B37,'[2]MENGENLS1 27-07-2000'!$U$7:$V$60,2,0))</f>
        <v>100</v>
      </c>
      <c r="E37" s="109">
        <f>IF(ISNA(VLOOKUP($B37,'[2]MENGENLS1 27-07-2000'!$X$7:$Y$27,2,0)),0,VLOOKUP($B37,'[2]MENGENLS1 27-07-2000'!$X$7:$Y$27,2,0))</f>
        <v>0</v>
      </c>
      <c r="F37" s="109">
        <f>IF(ISNA(VLOOKUP($B37,'[2]MENGENLS1 27-07-2000'!$AA$7:$AB$35,2,0)),0,VLOOKUP($B37,'[2]MENGENLS1 27-07-2000'!$AA$7:$AB$35,2,0))</f>
        <v>0</v>
      </c>
      <c r="G37" s="109">
        <f>IF(ISNA(VLOOKUP($B37,'[2]MENGENLS1 27-07-2000'!$AD$7:$AE$38,2,0)),0,VLOOKUP($B37,'[2]MENGENLS1 27-07-2000'!$AD$7:$AE$38,2,0))</f>
        <v>0</v>
      </c>
      <c r="H37" s="109">
        <f>IF(ISNA(VLOOKUP($B37,'[2]MENGENLS1 27-07-2000'!$AG$7:$AH$20,2,0)),0,VLOOKUP($B37,'[2]MENGENLS1 27-07-2000'!$AG$7:$AH$20,2,0))</f>
        <v>0</v>
      </c>
      <c r="I37" s="109">
        <f>IF(ISNA(VLOOKUP($B37,'[2]MENGENLS1 27-07-2000'!$AJ$7:$AK$38,2,0)),0,VLOOKUP($B37,'[2]MENGENLS1 27-07-2000'!$AJ$7:$AK$38,2,0))</f>
        <v>0</v>
      </c>
      <c r="J37" s="109">
        <f>IF(ISNA(VLOOKUP($B37,'[2]MENGENLS1 27-07-2000'!$AM$7:$AN$38,2,0)),0,VLOOKUP($B37,'[2]MENGENLS1 27-07-2000'!$AM$7:$AN$38,2,0))</f>
        <v>0</v>
      </c>
      <c r="K37" s="109">
        <f>IF(ISNA(VLOOKUP($B37,'[2]MENGENLS1 27-07-2000'!$AP$7:$AQ$12,2,0)),0,VLOOKUP($B37,'[2]MENGENLS1 27-07-2000'!$AP$7:$AQ$12,2,0))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5">
      <c r="B38" s="107">
        <f t="shared" si="2"/>
        <v>37803</v>
      </c>
      <c r="C38" s="108">
        <f>IF(ISNA(VLOOKUP($B38,'[2]MENGENLS1 27-07-2000'!$R$7:$S$71,2,0)),0,VLOOKUP($B38,'[2]MENGENLS1 27-07-2000'!$R$7:$S$71,2,0))</f>
        <v>-9905</v>
      </c>
      <c r="D38" s="109">
        <f>IF(ISNA(VLOOKUP($B38,'[2]MENGENLS1 27-07-2000'!$U$7:$V$60,2,0)),0,VLOOKUP($B38,'[2]MENGENLS1 27-07-2000'!$U$7:$V$60,2,0))</f>
        <v>100</v>
      </c>
      <c r="E38" s="109">
        <f>IF(ISNA(VLOOKUP($B38,'[2]MENGENLS1 27-07-2000'!$X$7:$Y$27,2,0)),0,VLOOKUP($B38,'[2]MENGENLS1 27-07-2000'!$X$7:$Y$27,2,0))</f>
        <v>0</v>
      </c>
      <c r="F38" s="109">
        <f>IF(ISNA(VLOOKUP($B38,'[2]MENGENLS1 27-07-2000'!$AA$7:$AB$35,2,0)),0,VLOOKUP($B38,'[2]MENGENLS1 27-07-2000'!$AA$7:$AB$35,2,0))</f>
        <v>0</v>
      </c>
      <c r="G38" s="109">
        <f>IF(ISNA(VLOOKUP($B38,'[2]MENGENLS1 27-07-2000'!$AD$7:$AE$38,2,0)),0,VLOOKUP($B38,'[2]MENGENLS1 27-07-2000'!$AD$7:$AE$38,2,0))</f>
        <v>0</v>
      </c>
      <c r="H38" s="109">
        <f>IF(ISNA(VLOOKUP($B38,'[2]MENGENLS1 27-07-2000'!$AG$7:$AH$20,2,0)),0,VLOOKUP($B38,'[2]MENGENLS1 27-07-2000'!$AG$7:$AH$20,2,0))</f>
        <v>0</v>
      </c>
      <c r="I38" s="109">
        <f>IF(ISNA(VLOOKUP($B38,'[2]MENGENLS1 27-07-2000'!$AJ$7:$AK$38,2,0)),0,VLOOKUP($B38,'[2]MENGENLS1 27-07-2000'!$AJ$7:$AK$38,2,0))</f>
        <v>0</v>
      </c>
      <c r="J38" s="109">
        <f>IF(ISNA(VLOOKUP($B38,'[2]MENGENLS1 27-07-2000'!$AM$7:$AN$38,2,0)),0,VLOOKUP($B38,'[2]MENGENLS1 27-07-2000'!$AM$7:$AN$38,2,0))</f>
        <v>0</v>
      </c>
      <c r="K38" s="109">
        <f>IF(ISNA(VLOOKUP($B38,'[2]MENGENLS1 27-07-2000'!$AP$7:$AQ$12,2,0)),0,VLOOKUP($B38,'[2]MENGENLS1 27-07-2000'!$AP$7:$AQ$12,2,0))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5">
      <c r="B39" s="107">
        <f t="shared" si="2"/>
        <v>37834</v>
      </c>
      <c r="C39" s="108">
        <f>IF(ISNA(VLOOKUP($B39,'[2]MENGENLS1 27-07-2000'!$R$7:$S$71,2,0)),0,VLOOKUP($B39,'[2]MENGENLS1 27-07-2000'!$R$7:$S$71,2,0))</f>
        <v>-6790</v>
      </c>
      <c r="D39" s="109">
        <f>IF(ISNA(VLOOKUP($B39,'[2]MENGENLS1 27-07-2000'!$U$7:$V$60,2,0)),0,VLOOKUP($B39,'[2]MENGENLS1 27-07-2000'!$U$7:$V$60,2,0))</f>
        <v>100</v>
      </c>
      <c r="E39" s="109">
        <f>IF(ISNA(VLOOKUP($B39,'[2]MENGENLS1 27-07-2000'!$X$7:$Y$27,2,0)),0,VLOOKUP($B39,'[2]MENGENLS1 27-07-2000'!$X$7:$Y$27,2,0))</f>
        <v>0</v>
      </c>
      <c r="F39" s="109">
        <f>IF(ISNA(VLOOKUP($B39,'[2]MENGENLS1 27-07-2000'!$AA$7:$AB$35,2,0)),0,VLOOKUP($B39,'[2]MENGENLS1 27-07-2000'!$AA$7:$AB$35,2,0))</f>
        <v>0</v>
      </c>
      <c r="G39" s="109">
        <f>IF(ISNA(VLOOKUP($B39,'[2]MENGENLS1 27-07-2000'!$AD$7:$AE$38,2,0)),0,VLOOKUP($B39,'[2]MENGENLS1 27-07-2000'!$AD$7:$AE$38,2,0))</f>
        <v>0</v>
      </c>
      <c r="H39" s="109">
        <f>IF(ISNA(VLOOKUP($B39,'[2]MENGENLS1 27-07-2000'!$AG$7:$AH$20,2,0)),0,VLOOKUP($B39,'[2]MENGENLS1 27-07-2000'!$AG$7:$AH$20,2,0))</f>
        <v>0</v>
      </c>
      <c r="I39" s="109">
        <f>IF(ISNA(VLOOKUP($B39,'[2]MENGENLS1 27-07-2000'!$AJ$7:$AK$38,2,0)),0,VLOOKUP($B39,'[2]MENGENLS1 27-07-2000'!$AJ$7:$AK$38,2,0))</f>
        <v>0</v>
      </c>
      <c r="J39" s="109">
        <f>IF(ISNA(VLOOKUP($B39,'[2]MENGENLS1 27-07-2000'!$AM$7:$AN$38,2,0)),0,VLOOKUP($B39,'[2]MENGENLS1 27-07-2000'!$AM$7:$AN$38,2,0))</f>
        <v>0</v>
      </c>
      <c r="K39" s="109">
        <f>IF(ISNA(VLOOKUP($B39,'[2]MENGENLS1 27-07-2000'!$AP$7:$AQ$12,2,0)),0,VLOOKUP($B39,'[2]MENGENLS1 27-07-2000'!$AP$7:$AQ$12,2,0))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5">
      <c r="B40" s="107">
        <f t="shared" si="2"/>
        <v>37865</v>
      </c>
      <c r="C40" s="108">
        <f>IF(ISNA(VLOOKUP($B40,'[2]MENGENLS1 27-07-2000'!$R$7:$S$71,2,0)),0,VLOOKUP($B40,'[2]MENGENLS1 27-07-2000'!$R$7:$S$71,2,0))</f>
        <v>55</v>
      </c>
      <c r="D40" s="109">
        <f>IF(ISNA(VLOOKUP($B40,'[2]MENGENLS1 27-07-2000'!$U$7:$V$60,2,0)),0,VLOOKUP($B40,'[2]MENGENLS1 27-07-2000'!$U$7:$V$60,2,0))</f>
        <v>100</v>
      </c>
      <c r="E40" s="109">
        <f>IF(ISNA(VLOOKUP($B40,'[2]MENGENLS1 27-07-2000'!$X$7:$Y$27,2,0)),0,VLOOKUP($B40,'[2]MENGENLS1 27-07-2000'!$X$7:$Y$27,2,0))</f>
        <v>0</v>
      </c>
      <c r="F40" s="109">
        <f>IF(ISNA(VLOOKUP($B40,'[2]MENGENLS1 27-07-2000'!$AA$7:$AB$35,2,0)),0,VLOOKUP($B40,'[2]MENGENLS1 27-07-2000'!$AA$7:$AB$35,2,0))</f>
        <v>0</v>
      </c>
      <c r="G40" s="109">
        <f>IF(ISNA(VLOOKUP($B40,'[2]MENGENLS1 27-07-2000'!$AD$7:$AE$38,2,0)),0,VLOOKUP($B40,'[2]MENGENLS1 27-07-2000'!$AD$7:$AE$38,2,0))</f>
        <v>0</v>
      </c>
      <c r="H40" s="109">
        <f>IF(ISNA(VLOOKUP($B40,'[2]MENGENLS1 27-07-2000'!$AG$7:$AH$20,2,0)),0,VLOOKUP($B40,'[2]MENGENLS1 27-07-2000'!$AG$7:$AH$20,2,0))</f>
        <v>0</v>
      </c>
      <c r="I40" s="109">
        <f>IF(ISNA(VLOOKUP($B40,'[2]MENGENLS1 27-07-2000'!$AJ$7:$AK$38,2,0)),0,VLOOKUP($B40,'[2]MENGENLS1 27-07-2000'!$AJ$7:$AK$38,2,0))</f>
        <v>0</v>
      </c>
      <c r="J40" s="109">
        <f>IF(ISNA(VLOOKUP($B40,'[2]MENGENLS1 27-07-2000'!$AM$7:$AN$38,2,0)),0,VLOOKUP($B40,'[2]MENGENLS1 27-07-2000'!$AM$7:$AN$38,2,0))</f>
        <v>0</v>
      </c>
      <c r="K40" s="109">
        <f>IF(ISNA(VLOOKUP($B40,'[2]MENGENLS1 27-07-2000'!$AP$7:$AQ$12,2,0)),0,VLOOKUP($B40,'[2]MENGENLS1 27-07-2000'!$AP$7:$AQ$12,2,0))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5">
      <c r="B41" s="107">
        <f t="shared" si="2"/>
        <v>37895</v>
      </c>
      <c r="C41" s="108">
        <f>IF(ISNA(VLOOKUP($B41,'[2]MENGENLS1 27-07-2000'!$R$7:$S$71,2,0)),0,VLOOKUP($B41,'[2]MENGENLS1 27-07-2000'!$R$7:$S$71,2,0))</f>
        <v>676</v>
      </c>
      <c r="D41" s="109">
        <f>IF(ISNA(VLOOKUP($B41,'[2]MENGENLS1 27-07-2000'!$U$7:$V$60,2,0)),0,VLOOKUP($B41,'[2]MENGENLS1 27-07-2000'!$U$7:$V$60,2,0))</f>
        <v>100</v>
      </c>
      <c r="E41" s="109">
        <f>IF(ISNA(VLOOKUP($B41,'[2]MENGENLS1 27-07-2000'!$X$7:$Y$27,2,0)),0,VLOOKUP($B41,'[2]MENGENLS1 27-07-2000'!$X$7:$Y$27,2,0))</f>
        <v>0</v>
      </c>
      <c r="F41" s="109">
        <f>IF(ISNA(VLOOKUP($B41,'[2]MENGENLS1 27-07-2000'!$AA$7:$AB$35,2,0)),0,VLOOKUP($B41,'[2]MENGENLS1 27-07-2000'!$AA$7:$AB$35,2,0))</f>
        <v>0</v>
      </c>
      <c r="G41" s="109">
        <f>IF(ISNA(VLOOKUP($B41,'[2]MENGENLS1 27-07-2000'!$AD$7:$AE$38,2,0)),0,VLOOKUP($B41,'[2]MENGENLS1 27-07-2000'!$AD$7:$AE$38,2,0))</f>
        <v>0</v>
      </c>
      <c r="H41" s="109">
        <f>IF(ISNA(VLOOKUP($B41,'[2]MENGENLS1 27-07-2000'!$AG$7:$AH$20,2,0)),0,VLOOKUP($B41,'[2]MENGENLS1 27-07-2000'!$AG$7:$AH$20,2,0))</f>
        <v>0</v>
      </c>
      <c r="I41" s="109">
        <f>IF(ISNA(VLOOKUP($B41,'[2]MENGENLS1 27-07-2000'!$AJ$7:$AK$38,2,0)),0,VLOOKUP($B41,'[2]MENGENLS1 27-07-2000'!$AJ$7:$AK$38,2,0))</f>
        <v>0</v>
      </c>
      <c r="J41" s="109">
        <f>IF(ISNA(VLOOKUP($B41,'[2]MENGENLS1 27-07-2000'!$AM$7:$AN$38,2,0)),0,VLOOKUP($B41,'[2]MENGENLS1 27-07-2000'!$AM$7:$AN$38,2,0))</f>
        <v>0</v>
      </c>
      <c r="K41" s="109">
        <f>IF(ISNA(VLOOKUP($B41,'[2]MENGENLS1 27-07-2000'!$AP$7:$AQ$12,2,0)),0,VLOOKUP($B41,'[2]MENGENLS1 27-07-2000'!$AP$7:$AQ$12,2,0))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5">
      <c r="B42" s="107">
        <f t="shared" si="2"/>
        <v>37926</v>
      </c>
      <c r="C42" s="108">
        <f>IF(ISNA(VLOOKUP($B42,'[2]MENGENLS1 27-07-2000'!$R$7:$S$71,2,0)),0,VLOOKUP($B42,'[2]MENGENLS1 27-07-2000'!$R$7:$S$71,2,0))</f>
        <v>667</v>
      </c>
      <c r="D42" s="109">
        <f>IF(ISNA(VLOOKUP($B42,'[2]MENGENLS1 27-07-2000'!$U$7:$V$60,2,0)),0,VLOOKUP($B42,'[2]MENGENLS1 27-07-2000'!$U$7:$V$60,2,0))</f>
        <v>100</v>
      </c>
      <c r="E42" s="109">
        <f>IF(ISNA(VLOOKUP($B42,'[2]MENGENLS1 27-07-2000'!$X$7:$Y$27,2,0)),0,VLOOKUP($B42,'[2]MENGENLS1 27-07-2000'!$X$7:$Y$27,2,0))</f>
        <v>0</v>
      </c>
      <c r="F42" s="109">
        <f>IF(ISNA(VLOOKUP($B42,'[2]MENGENLS1 27-07-2000'!$AA$7:$AB$35,2,0)),0,VLOOKUP($B42,'[2]MENGENLS1 27-07-2000'!$AA$7:$AB$35,2,0))</f>
        <v>0</v>
      </c>
      <c r="G42" s="109">
        <f>IF(ISNA(VLOOKUP($B42,'[2]MENGENLS1 27-07-2000'!$AD$7:$AE$38,2,0)),0,VLOOKUP($B42,'[2]MENGENLS1 27-07-2000'!$AD$7:$AE$38,2,0))</f>
        <v>0</v>
      </c>
      <c r="H42" s="109">
        <f>IF(ISNA(VLOOKUP($B42,'[2]MENGENLS1 27-07-2000'!$AG$7:$AH$20,2,0)),0,VLOOKUP($B42,'[2]MENGENLS1 27-07-2000'!$AG$7:$AH$20,2,0))</f>
        <v>0</v>
      </c>
      <c r="I42" s="109">
        <f>IF(ISNA(VLOOKUP($B42,'[2]MENGENLS1 27-07-2000'!$AJ$7:$AK$38,2,0)),0,VLOOKUP($B42,'[2]MENGENLS1 27-07-2000'!$AJ$7:$AK$38,2,0))</f>
        <v>0</v>
      </c>
      <c r="J42" s="109">
        <f>IF(ISNA(VLOOKUP($B42,'[2]MENGENLS1 27-07-2000'!$AM$7:$AN$38,2,0)),0,VLOOKUP($B42,'[2]MENGENLS1 27-07-2000'!$AM$7:$AN$38,2,0))</f>
        <v>0</v>
      </c>
      <c r="K42" s="109">
        <f>IF(ISNA(VLOOKUP($B42,'[2]MENGENLS1 27-07-2000'!$AP$7:$AQ$12,2,0)),0,VLOOKUP($B42,'[2]MENGENLS1 27-07-2000'!$AP$7:$AQ$12,2,0))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5">
      <c r="B43" s="107">
        <f t="shared" si="2"/>
        <v>37956</v>
      </c>
      <c r="C43" s="108">
        <f>IF(ISNA(VLOOKUP($B43,'[2]MENGENLS1 27-07-2000'!$R$7:$S$71,2,0)),0,VLOOKUP($B43,'[2]MENGENLS1 27-07-2000'!$R$7:$S$71,2,0))</f>
        <v>637</v>
      </c>
      <c r="D43" s="109">
        <f>IF(ISNA(VLOOKUP($B43,'[2]MENGENLS1 27-07-2000'!$U$7:$V$60,2,0)),0,VLOOKUP($B43,'[2]MENGENLS1 27-07-2000'!$U$7:$V$60,2,0))</f>
        <v>200</v>
      </c>
      <c r="E43" s="109">
        <f>IF(ISNA(VLOOKUP($B43,'[2]MENGENLS1 27-07-2000'!$X$7:$Y$27,2,0)),0,VLOOKUP($B43,'[2]MENGENLS1 27-07-2000'!$X$7:$Y$27,2,0))</f>
        <v>0</v>
      </c>
      <c r="F43" s="109">
        <f>IF(ISNA(VLOOKUP($B43,'[2]MENGENLS1 27-07-2000'!$AA$7:$AB$35,2,0)),0,VLOOKUP($B43,'[2]MENGENLS1 27-07-2000'!$AA$7:$AB$35,2,0))</f>
        <v>0</v>
      </c>
      <c r="G43" s="109">
        <f>IF(ISNA(VLOOKUP($B43,'[2]MENGENLS1 27-07-2000'!$AD$7:$AE$38,2,0)),0,VLOOKUP($B43,'[2]MENGENLS1 27-07-2000'!$AD$7:$AE$38,2,0))</f>
        <v>0</v>
      </c>
      <c r="H43" s="109">
        <f>IF(ISNA(VLOOKUP($B43,'[2]MENGENLS1 27-07-2000'!$AG$7:$AH$20,2,0)),0,VLOOKUP($B43,'[2]MENGENLS1 27-07-2000'!$AG$7:$AH$20,2,0))</f>
        <v>0</v>
      </c>
      <c r="I43" s="109">
        <f>IF(ISNA(VLOOKUP($B43,'[2]MENGENLS1 27-07-2000'!$AJ$7:$AK$38,2,0)),0,VLOOKUP($B43,'[2]MENGENLS1 27-07-2000'!$AJ$7:$AK$38,2,0))</f>
        <v>0</v>
      </c>
      <c r="J43" s="109">
        <f>IF(ISNA(VLOOKUP($B43,'[2]MENGENLS1 27-07-2000'!$AM$7:$AN$38,2,0)),0,VLOOKUP($B43,'[2]MENGENLS1 27-07-2000'!$AM$7:$AN$38,2,0))</f>
        <v>0</v>
      </c>
      <c r="K43" s="109">
        <f>IF(ISNA(VLOOKUP($B43,'[2]MENGENLS1 27-07-2000'!$AP$7:$AQ$12,2,0)),0,VLOOKUP($B43,'[2]MENGENLS1 27-07-2000'!$AP$7:$AQ$12,2,0))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5">
      <c r="B44" s="107">
        <f t="shared" si="2"/>
        <v>37987</v>
      </c>
      <c r="C44" s="108">
        <f>IF(ISNA(VLOOKUP($B44,'[2]MENGENLS1 27-07-2000'!$R$7:$S$71,2,0)),0,VLOOKUP($B44,'[2]MENGENLS1 27-07-2000'!$R$7:$S$71,2,0))</f>
        <v>-75</v>
      </c>
      <c r="D44" s="109">
        <f>IF(ISNA(VLOOKUP($B44,'[2]MENGENLS1 27-07-2000'!$U$7:$V$60,2,0)),0,VLOOKUP($B44,'[2]MENGENLS1 27-07-2000'!$U$7:$V$60,2,0))</f>
        <v>-25</v>
      </c>
      <c r="E44" s="109">
        <f>IF(ISNA(VLOOKUP($B44,'[2]MENGENLS1 27-07-2000'!$X$7:$Y$27,2,0)),0,VLOOKUP($B44,'[2]MENGENLS1 27-07-2000'!$X$7:$Y$27,2,0))</f>
        <v>0</v>
      </c>
      <c r="F44" s="109">
        <f>IF(ISNA(VLOOKUP($B44,'[2]MENGENLS1 27-07-2000'!$AA$7:$AB$35,2,0)),0,VLOOKUP($B44,'[2]MENGENLS1 27-07-2000'!$AA$7:$AB$35,2,0))</f>
        <v>0</v>
      </c>
      <c r="G44" s="109">
        <f>IF(ISNA(VLOOKUP($B44,'[2]MENGENLS1 27-07-2000'!$AD$7:$AE$38,2,0)),0,VLOOKUP($B44,'[2]MENGENLS1 27-07-2000'!$AD$7:$AE$38,2,0))</f>
        <v>0</v>
      </c>
      <c r="H44" s="109">
        <f>IF(ISNA(VLOOKUP($B44,'[2]MENGENLS1 27-07-2000'!$AG$7:$AH$20,2,0)),0,VLOOKUP($B44,'[2]MENGENLS1 27-07-2000'!$AG$7:$AH$20,2,0))</f>
        <v>0</v>
      </c>
      <c r="I44" s="109">
        <f>IF(ISNA(VLOOKUP($B44,'[2]MENGENLS1 27-07-2000'!$AJ$7:$AK$38,2,0)),0,VLOOKUP($B44,'[2]MENGENLS1 27-07-2000'!$AJ$7:$AK$38,2,0))</f>
        <v>0</v>
      </c>
      <c r="J44" s="109">
        <f>IF(ISNA(VLOOKUP($B44,'[2]MENGENLS1 27-07-2000'!$AM$7:$AN$38,2,0)),0,VLOOKUP($B44,'[2]MENGENLS1 27-07-2000'!$AM$7:$AN$38,2,0))</f>
        <v>0</v>
      </c>
      <c r="K44" s="109">
        <f>IF(ISNA(VLOOKUP($B44,'[2]MENGENLS1 27-07-2000'!$AP$7:$AQ$12,2,0)),0,VLOOKUP($B44,'[2]MENGENLS1 27-07-2000'!$AP$7:$AQ$12,2,0))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5">
      <c r="B45" s="107">
        <f t="shared" si="2"/>
        <v>38018</v>
      </c>
      <c r="C45" s="108">
        <f>IF(ISNA(VLOOKUP($B45,'[2]MENGENLS1 27-07-2000'!$R$7:$S$71,2,0)),0,VLOOKUP($B45,'[2]MENGENLS1 27-07-2000'!$R$7:$S$71,2,0))</f>
        <v>-100</v>
      </c>
      <c r="D45" s="109">
        <f>IF(ISNA(VLOOKUP($B45,'[2]MENGENLS1 27-07-2000'!$U$7:$V$60,2,0)),0,VLOOKUP($B45,'[2]MENGENLS1 27-07-2000'!$U$7:$V$60,2,0))</f>
        <v>-25</v>
      </c>
      <c r="E45" s="109">
        <f>IF(ISNA(VLOOKUP($B45,'[2]MENGENLS1 27-07-2000'!$X$7:$Y$27,2,0)),0,VLOOKUP($B45,'[2]MENGENLS1 27-07-2000'!$X$7:$Y$27,2,0))</f>
        <v>0</v>
      </c>
      <c r="F45" s="109">
        <f>IF(ISNA(VLOOKUP($B45,'[2]MENGENLS1 27-07-2000'!$AA$7:$AB$35,2,0)),0,VLOOKUP($B45,'[2]MENGENLS1 27-07-2000'!$AA$7:$AB$35,2,0))</f>
        <v>0</v>
      </c>
      <c r="G45" s="109">
        <f>IF(ISNA(VLOOKUP($B45,'[2]MENGENLS1 27-07-2000'!$AD$7:$AE$38,2,0)),0,VLOOKUP($B45,'[2]MENGENLS1 27-07-2000'!$AD$7:$AE$38,2,0))</f>
        <v>0</v>
      </c>
      <c r="H45" s="109">
        <f>IF(ISNA(VLOOKUP($B45,'[2]MENGENLS1 27-07-2000'!$AG$7:$AH$20,2,0)),0,VLOOKUP($B45,'[2]MENGENLS1 27-07-2000'!$AG$7:$AH$20,2,0))</f>
        <v>0</v>
      </c>
      <c r="I45" s="109">
        <f>IF(ISNA(VLOOKUP($B45,'[2]MENGENLS1 27-07-2000'!$AJ$7:$AK$38,2,0)),0,VLOOKUP($B45,'[2]MENGENLS1 27-07-2000'!$AJ$7:$AK$38,2,0))</f>
        <v>0</v>
      </c>
      <c r="J45" s="109">
        <f>IF(ISNA(VLOOKUP($B45,'[2]MENGENLS1 27-07-2000'!$AM$7:$AN$38,2,0)),0,VLOOKUP($B45,'[2]MENGENLS1 27-07-2000'!$AM$7:$AN$38,2,0))</f>
        <v>0</v>
      </c>
      <c r="K45" s="109">
        <f>IF(ISNA(VLOOKUP($B45,'[2]MENGENLS1 27-07-2000'!$AP$7:$AQ$12,2,0)),0,VLOOKUP($B45,'[2]MENGENLS1 27-07-2000'!$AP$7:$AQ$12,2,0))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5">
      <c r="B46" s="107">
        <f t="shared" si="2"/>
        <v>38047</v>
      </c>
      <c r="C46" s="108">
        <f>IF(ISNA(VLOOKUP($B46,'[2]MENGENLS1 27-07-2000'!$R$7:$S$71,2,0)),0,VLOOKUP($B46,'[2]MENGENLS1 27-07-2000'!$R$7:$S$71,2,0))</f>
        <v>-75</v>
      </c>
      <c r="D46" s="109">
        <f>IF(ISNA(VLOOKUP($B46,'[2]MENGENLS1 27-07-2000'!$U$7:$V$60,2,0)),0,VLOOKUP($B46,'[2]MENGENLS1 27-07-2000'!$U$7:$V$60,2,0))</f>
        <v>-25</v>
      </c>
      <c r="E46" s="109">
        <f>IF(ISNA(VLOOKUP($B46,'[2]MENGENLS1 27-07-2000'!$X$7:$Y$27,2,0)),0,VLOOKUP($B46,'[2]MENGENLS1 27-07-2000'!$X$7:$Y$27,2,0))</f>
        <v>0</v>
      </c>
      <c r="F46" s="109">
        <f>IF(ISNA(VLOOKUP($B46,'[2]MENGENLS1 27-07-2000'!$AA$7:$AB$35,2,0)),0,VLOOKUP($B46,'[2]MENGENLS1 27-07-2000'!$AA$7:$AB$35,2,0))</f>
        <v>0</v>
      </c>
      <c r="G46" s="109">
        <f>IF(ISNA(VLOOKUP($B46,'[2]MENGENLS1 27-07-2000'!$AD$7:$AE$38,2,0)),0,VLOOKUP($B46,'[2]MENGENLS1 27-07-2000'!$AD$7:$AE$38,2,0))</f>
        <v>0</v>
      </c>
      <c r="H46" s="109">
        <f>IF(ISNA(VLOOKUP($B46,'[2]MENGENLS1 27-07-2000'!$AG$7:$AH$20,2,0)),0,VLOOKUP($B46,'[2]MENGENLS1 27-07-2000'!$AG$7:$AH$20,2,0))</f>
        <v>0</v>
      </c>
      <c r="I46" s="109">
        <f>IF(ISNA(VLOOKUP($B46,'[2]MENGENLS1 27-07-2000'!$AJ$7:$AK$38,2,0)),0,VLOOKUP($B46,'[2]MENGENLS1 27-07-2000'!$AJ$7:$AK$38,2,0))</f>
        <v>0</v>
      </c>
      <c r="J46" s="109">
        <f>IF(ISNA(VLOOKUP($B46,'[2]MENGENLS1 27-07-2000'!$AM$7:$AN$38,2,0)),0,VLOOKUP($B46,'[2]MENGENLS1 27-07-2000'!$AM$7:$AN$38,2,0))</f>
        <v>0</v>
      </c>
      <c r="K46" s="109">
        <f>IF(ISNA(VLOOKUP($B46,'[2]MENGENLS1 27-07-2000'!$AP$7:$AQ$12,2,0)),0,VLOOKUP($B46,'[2]MENGENLS1 27-07-2000'!$AP$7:$AQ$12,2,0))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5">
      <c r="B47" s="107">
        <f t="shared" si="2"/>
        <v>38078</v>
      </c>
      <c r="C47" s="108">
        <f>IF(ISNA(VLOOKUP($B47,'[2]MENGENLS1 27-07-2000'!$R$7:$S$71,2,0)),0,VLOOKUP($B47,'[2]MENGENLS1 27-07-2000'!$R$7:$S$71,2,0))</f>
        <v>-100</v>
      </c>
      <c r="D47" s="109">
        <f>IF(ISNA(VLOOKUP($B47,'[2]MENGENLS1 27-07-2000'!$U$7:$V$60,2,0)),0,VLOOKUP($B47,'[2]MENGENLS1 27-07-2000'!$U$7:$V$60,2,0))</f>
        <v>-25</v>
      </c>
      <c r="E47" s="109">
        <f>IF(ISNA(VLOOKUP($B47,'[2]MENGENLS1 27-07-2000'!$X$7:$Y$27,2,0)),0,VLOOKUP($B47,'[2]MENGENLS1 27-07-2000'!$X$7:$Y$27,2,0))</f>
        <v>0</v>
      </c>
      <c r="F47" s="109">
        <f>IF(ISNA(VLOOKUP($B47,'[2]MENGENLS1 27-07-2000'!$AA$7:$AB$35,2,0)),0,VLOOKUP($B47,'[2]MENGENLS1 27-07-2000'!$AA$7:$AB$35,2,0))</f>
        <v>0</v>
      </c>
      <c r="G47" s="109">
        <f>IF(ISNA(VLOOKUP($B47,'[2]MENGENLS1 27-07-2000'!$AD$7:$AE$38,2,0)),0,VLOOKUP($B47,'[2]MENGENLS1 27-07-2000'!$AD$7:$AE$38,2,0))</f>
        <v>0</v>
      </c>
      <c r="H47" s="109">
        <f>IF(ISNA(VLOOKUP($B47,'[2]MENGENLS1 27-07-2000'!$AG$7:$AH$20,2,0)),0,VLOOKUP($B47,'[2]MENGENLS1 27-07-2000'!$AG$7:$AH$20,2,0))</f>
        <v>0</v>
      </c>
      <c r="I47" s="109">
        <f>IF(ISNA(VLOOKUP($B47,'[2]MENGENLS1 27-07-2000'!$AJ$7:$AK$38,2,0)),0,VLOOKUP($B47,'[2]MENGENLS1 27-07-2000'!$AJ$7:$AK$38,2,0))</f>
        <v>0</v>
      </c>
      <c r="J47" s="109">
        <f>IF(ISNA(VLOOKUP($B47,'[2]MENGENLS1 27-07-2000'!$AM$7:$AN$38,2,0)),0,VLOOKUP($B47,'[2]MENGENLS1 27-07-2000'!$AM$7:$AN$38,2,0))</f>
        <v>0</v>
      </c>
      <c r="K47" s="109">
        <f>IF(ISNA(VLOOKUP($B47,'[2]MENGENLS1 27-07-2000'!$AP$7:$AQ$12,2,0)),0,VLOOKUP($B47,'[2]MENGENLS1 27-07-2000'!$AP$7:$AQ$12,2,0))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5">
      <c r="B48" s="107">
        <f t="shared" si="2"/>
        <v>38108</v>
      </c>
      <c r="C48" s="108">
        <f>IF(ISNA(VLOOKUP($B48,'[2]MENGENLS1 27-07-2000'!$R$7:$S$71,2,0)),0,VLOOKUP($B48,'[2]MENGENLS1 27-07-2000'!$R$7:$S$71,2,0))</f>
        <v>-75</v>
      </c>
      <c r="D48" s="109">
        <f>IF(ISNA(VLOOKUP($B48,'[2]MENGENLS1 27-07-2000'!$U$7:$V$60,2,0)),0,VLOOKUP($B48,'[2]MENGENLS1 27-07-2000'!$U$7:$V$60,2,0))</f>
        <v>-25</v>
      </c>
      <c r="E48" s="109">
        <f>IF(ISNA(VLOOKUP($B48,'[2]MENGENLS1 27-07-2000'!$X$7:$Y$27,2,0)),0,VLOOKUP($B48,'[2]MENGENLS1 27-07-2000'!$X$7:$Y$27,2,0))</f>
        <v>0</v>
      </c>
      <c r="F48" s="109">
        <f>IF(ISNA(VLOOKUP($B48,'[2]MENGENLS1 27-07-2000'!$AA$7:$AB$35,2,0)),0,VLOOKUP($B48,'[2]MENGENLS1 27-07-2000'!$AA$7:$AB$35,2,0))</f>
        <v>0</v>
      </c>
      <c r="G48" s="109">
        <f>IF(ISNA(VLOOKUP($B48,'[2]MENGENLS1 27-07-2000'!$AD$7:$AE$38,2,0)),0,VLOOKUP($B48,'[2]MENGENLS1 27-07-2000'!$AD$7:$AE$38,2,0))</f>
        <v>0</v>
      </c>
      <c r="H48" s="109">
        <f>IF(ISNA(VLOOKUP($B48,'[2]MENGENLS1 27-07-2000'!$AG$7:$AH$20,2,0)),0,VLOOKUP($B48,'[2]MENGENLS1 27-07-2000'!$AG$7:$AH$20,2,0))</f>
        <v>0</v>
      </c>
      <c r="I48" s="109">
        <f>IF(ISNA(VLOOKUP($B48,'[2]MENGENLS1 27-07-2000'!$AJ$7:$AK$38,2,0)),0,VLOOKUP($B48,'[2]MENGENLS1 27-07-2000'!$AJ$7:$AK$38,2,0))</f>
        <v>0</v>
      </c>
      <c r="J48" s="109">
        <f>IF(ISNA(VLOOKUP($B48,'[2]MENGENLS1 27-07-2000'!$AM$7:$AN$38,2,0)),0,VLOOKUP($B48,'[2]MENGENLS1 27-07-2000'!$AM$7:$AN$38,2,0))</f>
        <v>0</v>
      </c>
      <c r="K48" s="109">
        <f>IF(ISNA(VLOOKUP($B48,'[2]MENGENLS1 27-07-2000'!$AP$7:$AQ$12,2,0)),0,VLOOKUP($B48,'[2]MENGENLS1 27-07-2000'!$AP$7:$AQ$12,2,0))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5">
      <c r="B49" s="107">
        <f t="shared" si="2"/>
        <v>38139</v>
      </c>
      <c r="C49" s="108">
        <f>IF(ISNA(VLOOKUP($B49,'[2]MENGENLS1 27-07-2000'!$R$7:$S$71,2,0)),0,VLOOKUP($B49,'[2]MENGENLS1 27-07-2000'!$R$7:$S$71,2,0))</f>
        <v>-100</v>
      </c>
      <c r="D49" s="109">
        <f>IF(ISNA(VLOOKUP($B49,'[2]MENGENLS1 27-07-2000'!$U$7:$V$60,2,0)),0,VLOOKUP($B49,'[2]MENGENLS1 27-07-2000'!$U$7:$V$60,2,0))</f>
        <v>-25</v>
      </c>
      <c r="E49" s="109">
        <f>IF(ISNA(VLOOKUP($B49,'[2]MENGENLS1 27-07-2000'!$X$7:$Y$27,2,0)),0,VLOOKUP($B49,'[2]MENGENLS1 27-07-2000'!$X$7:$Y$27,2,0))</f>
        <v>0</v>
      </c>
      <c r="F49" s="109">
        <f>IF(ISNA(VLOOKUP($B49,'[2]MENGENLS1 27-07-2000'!$AA$7:$AB$35,2,0)),0,VLOOKUP($B49,'[2]MENGENLS1 27-07-2000'!$AA$7:$AB$35,2,0))</f>
        <v>0</v>
      </c>
      <c r="G49" s="109">
        <f>IF(ISNA(VLOOKUP($B49,'[2]MENGENLS1 27-07-2000'!$AD$7:$AE$38,2,0)),0,VLOOKUP($B49,'[2]MENGENLS1 27-07-2000'!$AD$7:$AE$38,2,0))</f>
        <v>0</v>
      </c>
      <c r="H49" s="109">
        <f>IF(ISNA(VLOOKUP($B49,'[2]MENGENLS1 27-07-2000'!$AG$7:$AH$20,2,0)),0,VLOOKUP($B49,'[2]MENGENLS1 27-07-2000'!$AG$7:$AH$20,2,0))</f>
        <v>0</v>
      </c>
      <c r="I49" s="109">
        <f>IF(ISNA(VLOOKUP($B49,'[2]MENGENLS1 27-07-2000'!$AJ$7:$AK$38,2,0)),0,VLOOKUP($B49,'[2]MENGENLS1 27-07-2000'!$AJ$7:$AK$38,2,0))</f>
        <v>0</v>
      </c>
      <c r="J49" s="109">
        <f>IF(ISNA(VLOOKUP($B49,'[2]MENGENLS1 27-07-2000'!$AM$7:$AN$38,2,0)),0,VLOOKUP($B49,'[2]MENGENLS1 27-07-2000'!$AM$7:$AN$38,2,0))</f>
        <v>0</v>
      </c>
      <c r="K49" s="109">
        <f>IF(ISNA(VLOOKUP($B49,'[2]MENGENLS1 27-07-2000'!$AP$7:$AQ$12,2,0)),0,VLOOKUP($B49,'[2]MENGENLS1 27-07-2000'!$AP$7:$AQ$12,2,0))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5">
      <c r="B50" s="107">
        <f t="shared" si="2"/>
        <v>38169</v>
      </c>
      <c r="C50" s="108">
        <f>IF(ISNA(VLOOKUP($B50,'[2]MENGENLS1 27-07-2000'!$R$7:$S$71,2,0)),0,VLOOKUP($B50,'[2]MENGENLS1 27-07-2000'!$R$7:$S$71,2,0))</f>
        <v>-75</v>
      </c>
      <c r="D50" s="109">
        <f>IF(ISNA(VLOOKUP($B50,'[2]MENGENLS1 27-07-2000'!$U$7:$V$60,2,0)),0,VLOOKUP($B50,'[2]MENGENLS1 27-07-2000'!$U$7:$V$60,2,0))</f>
        <v>-25</v>
      </c>
      <c r="E50" s="109">
        <f>IF(ISNA(VLOOKUP($B50,'[2]MENGENLS1 27-07-2000'!$X$7:$Y$27,2,0)),0,VLOOKUP($B50,'[2]MENGENLS1 27-07-2000'!$X$7:$Y$27,2,0))</f>
        <v>0</v>
      </c>
      <c r="F50" s="109">
        <f>IF(ISNA(VLOOKUP($B50,'[2]MENGENLS1 27-07-2000'!$AA$7:$AB$35,2,0)),0,VLOOKUP($B50,'[2]MENGENLS1 27-07-2000'!$AA$7:$AB$35,2,0))</f>
        <v>0</v>
      </c>
      <c r="G50" s="109">
        <f>IF(ISNA(VLOOKUP($B50,'[2]MENGENLS1 27-07-2000'!$AD$7:$AE$38,2,0)),0,VLOOKUP($B50,'[2]MENGENLS1 27-07-2000'!$AD$7:$AE$38,2,0))</f>
        <v>0</v>
      </c>
      <c r="H50" s="109">
        <f>IF(ISNA(VLOOKUP($B50,'[2]MENGENLS1 27-07-2000'!$AG$7:$AH$20,2,0)),0,VLOOKUP($B50,'[2]MENGENLS1 27-07-2000'!$AG$7:$AH$20,2,0))</f>
        <v>0</v>
      </c>
      <c r="I50" s="109">
        <f>IF(ISNA(VLOOKUP($B50,'[2]MENGENLS1 27-07-2000'!$AJ$7:$AK$38,2,0)),0,VLOOKUP($B50,'[2]MENGENLS1 27-07-2000'!$AJ$7:$AK$38,2,0))</f>
        <v>0</v>
      </c>
      <c r="J50" s="109">
        <f>IF(ISNA(VLOOKUP($B50,'[2]MENGENLS1 27-07-2000'!$AM$7:$AN$38,2,0)),0,VLOOKUP($B50,'[2]MENGENLS1 27-07-2000'!$AM$7:$AN$38,2,0))</f>
        <v>0</v>
      </c>
      <c r="K50" s="109">
        <f>IF(ISNA(VLOOKUP($B50,'[2]MENGENLS1 27-07-2000'!$AP$7:$AQ$12,2,0)),0,VLOOKUP($B50,'[2]MENGENLS1 27-07-2000'!$AP$7:$AQ$12,2,0))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5">
      <c r="B51" s="107">
        <f t="shared" si="2"/>
        <v>38200</v>
      </c>
      <c r="C51" s="108">
        <f>IF(ISNA(VLOOKUP($B51,'[2]MENGENLS1 27-07-2000'!$R$7:$S$71,2,0)),0,VLOOKUP($B51,'[2]MENGENLS1 27-07-2000'!$R$7:$S$71,2,0))</f>
        <v>-25</v>
      </c>
      <c r="D51" s="109">
        <f>IF(ISNA(VLOOKUP($B51,'[2]MENGENLS1 27-07-2000'!$U$7:$V$60,2,0)),0,VLOOKUP($B51,'[2]MENGENLS1 27-07-2000'!$U$7:$V$60,2,0))</f>
        <v>-25</v>
      </c>
      <c r="E51" s="109">
        <f>IF(ISNA(VLOOKUP($B51,'[2]MENGENLS1 27-07-2000'!$X$7:$Y$27,2,0)),0,VLOOKUP($B51,'[2]MENGENLS1 27-07-2000'!$X$7:$Y$27,2,0))</f>
        <v>0</v>
      </c>
      <c r="F51" s="109">
        <f>IF(ISNA(VLOOKUP($B51,'[2]MENGENLS1 27-07-2000'!$AA$7:$AB$35,2,0)),0,VLOOKUP($B51,'[2]MENGENLS1 27-07-2000'!$AA$7:$AB$35,2,0))</f>
        <v>0</v>
      </c>
      <c r="G51" s="109">
        <f>IF(ISNA(VLOOKUP($B51,'[2]MENGENLS1 27-07-2000'!$AD$7:$AE$38,2,0)),0,VLOOKUP($B51,'[2]MENGENLS1 27-07-2000'!$AD$7:$AE$38,2,0))</f>
        <v>0</v>
      </c>
      <c r="H51" s="109">
        <f>IF(ISNA(VLOOKUP($B51,'[2]MENGENLS1 27-07-2000'!$AG$7:$AH$20,2,0)),0,VLOOKUP($B51,'[2]MENGENLS1 27-07-2000'!$AG$7:$AH$20,2,0))</f>
        <v>0</v>
      </c>
      <c r="I51" s="109">
        <f>IF(ISNA(VLOOKUP($B51,'[2]MENGENLS1 27-07-2000'!$AJ$7:$AK$38,2,0)),0,VLOOKUP($B51,'[2]MENGENLS1 27-07-2000'!$AJ$7:$AK$38,2,0))</f>
        <v>0</v>
      </c>
      <c r="J51" s="109">
        <f>IF(ISNA(VLOOKUP($B51,'[2]MENGENLS1 27-07-2000'!$AM$7:$AN$38,2,0)),0,VLOOKUP($B51,'[2]MENGENLS1 27-07-2000'!$AM$7:$AN$38,2,0))</f>
        <v>0</v>
      </c>
      <c r="K51" s="109">
        <f>IF(ISNA(VLOOKUP($B51,'[2]MENGENLS1 27-07-2000'!$AP$7:$AQ$12,2,0)),0,VLOOKUP($B51,'[2]MENGENLS1 27-07-2000'!$AP$7:$AQ$12,2,0))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5">
      <c r="B52" s="107">
        <f t="shared" ref="B52:B67" si="3">DATE(YEAR(B51),MONTH(B51)+1,1)</f>
        <v>38231</v>
      </c>
      <c r="C52" s="108">
        <f>IF(ISNA(VLOOKUP($B52,'[2]MENGENLS1 27-07-2000'!$R$7:$S$71,2,0)),0,VLOOKUP($B52,'[2]MENGENLS1 27-07-2000'!$R$7:$S$71,2,0))</f>
        <v>0</v>
      </c>
      <c r="D52" s="109">
        <f>IF(ISNA(VLOOKUP($B52,'[2]MENGENLS1 27-07-2000'!$U$7:$V$60,2,0)),0,VLOOKUP($B52,'[2]MENGENLS1 27-07-2000'!$U$7:$V$60,2,0))</f>
        <v>-25</v>
      </c>
      <c r="E52" s="109">
        <f>IF(ISNA(VLOOKUP($B52,'[2]MENGENLS1 27-07-2000'!$X$7:$Y$27,2,0)),0,VLOOKUP($B52,'[2]MENGENLS1 27-07-2000'!$X$7:$Y$27,2,0))</f>
        <v>0</v>
      </c>
      <c r="F52" s="109">
        <f>IF(ISNA(VLOOKUP($B52,'[2]MENGENLS1 27-07-2000'!$AA$7:$AB$35,2,0)),0,VLOOKUP($B52,'[2]MENGENLS1 27-07-2000'!$AA$7:$AB$35,2,0))</f>
        <v>0</v>
      </c>
      <c r="G52" s="109">
        <f>IF(ISNA(VLOOKUP($B52,'[2]MENGENLS1 27-07-2000'!$AD$7:$AE$38,2,0)),0,VLOOKUP($B52,'[2]MENGENLS1 27-07-2000'!$AD$7:$AE$38,2,0))</f>
        <v>0</v>
      </c>
      <c r="H52" s="109">
        <f>IF(ISNA(VLOOKUP($B52,'[2]MENGENLS1 27-07-2000'!$AG$7:$AH$20,2,0)),0,VLOOKUP($B52,'[2]MENGENLS1 27-07-2000'!$AG$7:$AH$20,2,0))</f>
        <v>0</v>
      </c>
      <c r="I52" s="109">
        <f>IF(ISNA(VLOOKUP($B52,'[2]MENGENLS1 27-07-2000'!$AJ$7:$AK$38,2,0)),0,VLOOKUP($B52,'[2]MENGENLS1 27-07-2000'!$AJ$7:$AK$38,2,0))</f>
        <v>0</v>
      </c>
      <c r="J52" s="109">
        <f>IF(ISNA(VLOOKUP($B52,'[2]MENGENLS1 27-07-2000'!$AM$7:$AN$38,2,0)),0,VLOOKUP($B52,'[2]MENGENLS1 27-07-2000'!$AM$7:$AN$38,2,0))</f>
        <v>0</v>
      </c>
      <c r="K52" s="109">
        <f>IF(ISNA(VLOOKUP($B52,'[2]MENGENLS1 27-07-2000'!$AP$7:$AQ$12,2,0)),0,VLOOKUP($B52,'[2]MENGENLS1 27-07-2000'!$AP$7:$AQ$12,2,0))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5">
      <c r="B53" s="107">
        <f t="shared" si="3"/>
        <v>38261</v>
      </c>
      <c r="C53" s="108">
        <f>IF(ISNA(VLOOKUP($B53,'[2]MENGENLS1 27-07-2000'!$R$7:$S$71,2,0)),0,VLOOKUP($B53,'[2]MENGENLS1 27-07-2000'!$R$7:$S$71,2,0))</f>
        <v>-25</v>
      </c>
      <c r="D53" s="109">
        <f>IF(ISNA(VLOOKUP($B53,'[2]MENGENLS1 27-07-2000'!$U$7:$V$60,2,0)),0,VLOOKUP($B53,'[2]MENGENLS1 27-07-2000'!$U$7:$V$60,2,0))</f>
        <v>-25</v>
      </c>
      <c r="E53" s="109">
        <f>IF(ISNA(VLOOKUP($B53,'[2]MENGENLS1 27-07-2000'!$X$7:$Y$27,2,0)),0,VLOOKUP($B53,'[2]MENGENLS1 27-07-2000'!$X$7:$Y$27,2,0))</f>
        <v>0</v>
      </c>
      <c r="F53" s="109">
        <f>IF(ISNA(VLOOKUP($B53,'[2]MENGENLS1 27-07-2000'!$AA$7:$AB$35,2,0)),0,VLOOKUP($B53,'[2]MENGENLS1 27-07-2000'!$AA$7:$AB$35,2,0))</f>
        <v>0</v>
      </c>
      <c r="G53" s="109">
        <f>IF(ISNA(VLOOKUP($B53,'[2]MENGENLS1 27-07-2000'!$AD$7:$AE$38,2,0)),0,VLOOKUP($B53,'[2]MENGENLS1 27-07-2000'!$AD$7:$AE$38,2,0))</f>
        <v>0</v>
      </c>
      <c r="H53" s="109">
        <f>IF(ISNA(VLOOKUP($B53,'[2]MENGENLS1 27-07-2000'!$AG$7:$AH$20,2,0)),0,VLOOKUP($B53,'[2]MENGENLS1 27-07-2000'!$AG$7:$AH$20,2,0))</f>
        <v>0</v>
      </c>
      <c r="I53" s="109">
        <f>IF(ISNA(VLOOKUP($B53,'[2]MENGENLS1 27-07-2000'!$AJ$7:$AK$38,2,0)),0,VLOOKUP($B53,'[2]MENGENLS1 27-07-2000'!$AJ$7:$AK$38,2,0))</f>
        <v>0</v>
      </c>
      <c r="J53" s="109">
        <f>IF(ISNA(VLOOKUP($B53,'[2]MENGENLS1 27-07-2000'!$AM$7:$AN$38,2,0)),0,VLOOKUP($B53,'[2]MENGENLS1 27-07-2000'!$AM$7:$AN$38,2,0))</f>
        <v>0</v>
      </c>
      <c r="K53" s="109">
        <f>IF(ISNA(VLOOKUP($B53,'[2]MENGENLS1 27-07-2000'!$AP$7:$AQ$12,2,0)),0,VLOOKUP($B53,'[2]MENGENLS1 27-07-2000'!$AP$7:$AQ$12,2,0))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5">
      <c r="B54" s="107">
        <f t="shared" si="3"/>
        <v>38292</v>
      </c>
      <c r="C54" s="108">
        <f>IF(ISNA(VLOOKUP($B54,'[2]MENGENLS1 27-07-2000'!$R$7:$S$71,2,0)),0,VLOOKUP($B54,'[2]MENGENLS1 27-07-2000'!$R$7:$S$71,2,0))</f>
        <v>0</v>
      </c>
      <c r="D54" s="109">
        <f>IF(ISNA(VLOOKUP($B54,'[2]MENGENLS1 27-07-2000'!$U$7:$V$60,2,0)),0,VLOOKUP($B54,'[2]MENGENLS1 27-07-2000'!$U$7:$V$60,2,0))</f>
        <v>-25</v>
      </c>
      <c r="E54" s="109">
        <f>IF(ISNA(VLOOKUP($B54,'[2]MENGENLS1 27-07-2000'!$X$7:$Y$27,2,0)),0,VLOOKUP($B54,'[2]MENGENLS1 27-07-2000'!$X$7:$Y$27,2,0))</f>
        <v>0</v>
      </c>
      <c r="F54" s="109">
        <f>IF(ISNA(VLOOKUP($B54,'[2]MENGENLS1 27-07-2000'!$AA$7:$AB$35,2,0)),0,VLOOKUP($B54,'[2]MENGENLS1 27-07-2000'!$AA$7:$AB$35,2,0))</f>
        <v>0</v>
      </c>
      <c r="G54" s="109">
        <f>IF(ISNA(VLOOKUP($B54,'[2]MENGENLS1 27-07-2000'!$AD$7:$AE$38,2,0)),0,VLOOKUP($B54,'[2]MENGENLS1 27-07-2000'!$AD$7:$AE$38,2,0))</f>
        <v>0</v>
      </c>
      <c r="H54" s="109">
        <f>IF(ISNA(VLOOKUP($B54,'[2]MENGENLS1 27-07-2000'!$AG$7:$AH$20,2,0)),0,VLOOKUP($B54,'[2]MENGENLS1 27-07-2000'!$AG$7:$AH$20,2,0))</f>
        <v>0</v>
      </c>
      <c r="I54" s="109">
        <f>IF(ISNA(VLOOKUP($B54,'[2]MENGENLS1 27-07-2000'!$AJ$7:$AK$38,2,0)),0,VLOOKUP($B54,'[2]MENGENLS1 27-07-2000'!$AJ$7:$AK$38,2,0))</f>
        <v>0</v>
      </c>
      <c r="J54" s="109">
        <f>IF(ISNA(VLOOKUP($B54,'[2]MENGENLS1 27-07-2000'!$AM$7:$AN$38,2,0)),0,VLOOKUP($B54,'[2]MENGENLS1 27-07-2000'!$AM$7:$AN$38,2,0))</f>
        <v>0</v>
      </c>
      <c r="K54" s="109">
        <f>IF(ISNA(VLOOKUP($B54,'[2]MENGENLS1 27-07-2000'!$AP$7:$AQ$12,2,0)),0,VLOOKUP($B54,'[2]MENGENLS1 27-07-2000'!$AP$7:$AQ$12,2,0))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5">
      <c r="B55" s="107">
        <f t="shared" si="3"/>
        <v>38322</v>
      </c>
      <c r="C55" s="108">
        <f>IF(ISNA(VLOOKUP($B55,'[2]MENGENLS1 27-07-2000'!$R$7:$S$71,2,0)),0,VLOOKUP($B55,'[2]MENGENLS1 27-07-2000'!$R$7:$S$71,2,0))</f>
        <v>-15025</v>
      </c>
      <c r="D55" s="109">
        <f>IF(ISNA(VLOOKUP($B55,'[2]MENGENLS1 27-07-2000'!$U$7:$V$60,2,0)),0,VLOOKUP($B55,'[2]MENGENLS1 27-07-2000'!$U$7:$V$60,2,0))</f>
        <v>-25</v>
      </c>
      <c r="E55" s="109">
        <f>IF(ISNA(VLOOKUP($B55,'[2]MENGENLS1 27-07-2000'!$X$7:$Y$27,2,0)),0,VLOOKUP($B55,'[2]MENGENLS1 27-07-2000'!$X$7:$Y$27,2,0))</f>
        <v>0</v>
      </c>
      <c r="F55" s="109">
        <f>IF(ISNA(VLOOKUP($B55,'[2]MENGENLS1 27-07-2000'!$AA$7:$AB$35,2,0)),0,VLOOKUP($B55,'[2]MENGENLS1 27-07-2000'!$AA$7:$AB$35,2,0))</f>
        <v>0</v>
      </c>
      <c r="G55" s="109">
        <f>IF(ISNA(VLOOKUP($B55,'[2]MENGENLS1 27-07-2000'!$AD$7:$AE$38,2,0)),0,VLOOKUP($B55,'[2]MENGENLS1 27-07-2000'!$AD$7:$AE$38,2,0))</f>
        <v>0</v>
      </c>
      <c r="H55" s="109">
        <f>IF(ISNA(VLOOKUP($B55,'[2]MENGENLS1 27-07-2000'!$AG$7:$AH$20,2,0)),0,VLOOKUP($B55,'[2]MENGENLS1 27-07-2000'!$AG$7:$AH$20,2,0))</f>
        <v>0</v>
      </c>
      <c r="I55" s="109">
        <f>IF(ISNA(VLOOKUP($B55,'[2]MENGENLS1 27-07-2000'!$AJ$7:$AK$38,2,0)),0,VLOOKUP($B55,'[2]MENGENLS1 27-07-2000'!$AJ$7:$AK$38,2,0))</f>
        <v>0</v>
      </c>
      <c r="J55" s="109">
        <f>IF(ISNA(VLOOKUP($B55,'[2]MENGENLS1 27-07-2000'!$AM$7:$AN$38,2,0)),0,VLOOKUP($B55,'[2]MENGENLS1 27-07-2000'!$AM$7:$AN$38,2,0))</f>
        <v>0</v>
      </c>
      <c r="K55" s="109">
        <f>IF(ISNA(VLOOKUP($B55,'[2]MENGENLS1 27-07-2000'!$AP$7:$AQ$12,2,0)),0,VLOOKUP($B55,'[2]MENGENLS1 27-07-2000'!$AP$7:$AQ$12,2,0))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5">
      <c r="B56" s="107">
        <f t="shared" si="3"/>
        <v>38353</v>
      </c>
      <c r="C56" s="108">
        <f>IF(ISNA(VLOOKUP($B56,'[2]MENGENLS1 27-07-2000'!$R$7:$S$71,2,0)),0,VLOOKUP($B56,'[2]MENGENLS1 27-07-2000'!$R$7:$S$71,2,0))</f>
        <v>0</v>
      </c>
      <c r="D56" s="109">
        <f>IF(ISNA(VLOOKUP($B56,'[2]MENGENLS1 27-07-2000'!$U$7:$V$60,2,0)),0,VLOOKUP($B56,'[2]MENGENLS1 27-07-2000'!$U$7:$V$60,2,0))</f>
        <v>0</v>
      </c>
      <c r="E56" s="109">
        <f>IF(ISNA(VLOOKUP($B56,'[2]MENGENLS1 27-07-2000'!$X$7:$Y$27,2,0)),0,VLOOKUP($B56,'[2]MENGENLS1 27-07-2000'!$X$7:$Y$27,2,0))</f>
        <v>0</v>
      </c>
      <c r="F56" s="109">
        <f>IF(ISNA(VLOOKUP($B56,'[2]MENGENLS1 27-07-2000'!$AA$7:$AB$35,2,0)),0,VLOOKUP($B56,'[2]MENGENLS1 27-07-2000'!$AA$7:$AB$35,2,0))</f>
        <v>0</v>
      </c>
      <c r="G56" s="109">
        <f>IF(ISNA(VLOOKUP($B56,'[2]MENGENLS1 27-07-2000'!$AD$7:$AE$38,2,0)),0,VLOOKUP($B56,'[2]MENGENLS1 27-07-2000'!$AD$7:$AE$38,2,0))</f>
        <v>0</v>
      </c>
      <c r="H56" s="109">
        <f>IF(ISNA(VLOOKUP($B56,'[2]MENGENLS1 27-07-2000'!$AG$7:$AH$20,2,0)),0,VLOOKUP($B56,'[2]MENGENLS1 27-07-2000'!$AG$7:$AH$20,2,0))</f>
        <v>0</v>
      </c>
      <c r="I56" s="109">
        <f>IF(ISNA(VLOOKUP($B56,'[2]MENGENLS1 27-07-2000'!$AJ$7:$AK$38,2,0)),0,VLOOKUP($B56,'[2]MENGENLS1 27-07-2000'!$AJ$7:$AK$38,2,0))</f>
        <v>0</v>
      </c>
      <c r="J56" s="109">
        <f>IF(ISNA(VLOOKUP($B56,'[2]MENGENLS1 27-07-2000'!$AM$7:$AN$38,2,0)),0,VLOOKUP($B56,'[2]MENGENLS1 27-07-2000'!$AM$7:$AN$38,2,0))</f>
        <v>0</v>
      </c>
      <c r="K56" s="109">
        <f>IF(ISNA(VLOOKUP($B56,'[2]MENGENLS1 27-07-2000'!$AP$7:$AQ$12,2,0)),0,VLOOKUP($B56,'[2]MENGENLS1 27-07-2000'!$AP$7:$AQ$12,2,0))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5">
      <c r="B57" s="107">
        <f t="shared" si="3"/>
        <v>38384</v>
      </c>
      <c r="C57" s="108">
        <f>IF(ISNA(VLOOKUP($B57,'[2]MENGENLS1 27-07-2000'!$R$7:$S$71,2,0)),0,VLOOKUP($B57,'[2]MENGENLS1 27-07-2000'!$R$7:$S$71,2,0))</f>
        <v>-25</v>
      </c>
      <c r="D57" s="109">
        <f>IF(ISNA(VLOOKUP($B57,'[2]MENGENLS1 27-07-2000'!$U$7:$V$60,2,0)),0,VLOOKUP($B57,'[2]MENGENLS1 27-07-2000'!$U$7:$V$60,2,0))</f>
        <v>0</v>
      </c>
      <c r="E57" s="109">
        <f>IF(ISNA(VLOOKUP($B57,'[2]MENGENLS1 27-07-2000'!$X$7:$Y$27,2,0)),0,VLOOKUP($B57,'[2]MENGENLS1 27-07-2000'!$X$7:$Y$27,2,0))</f>
        <v>0</v>
      </c>
      <c r="F57" s="109">
        <f>IF(ISNA(VLOOKUP($B57,'[2]MENGENLS1 27-07-2000'!$AA$7:$AB$35,2,0)),0,VLOOKUP($B57,'[2]MENGENLS1 27-07-2000'!$AA$7:$AB$35,2,0))</f>
        <v>0</v>
      </c>
      <c r="G57" s="109">
        <f>IF(ISNA(VLOOKUP($B57,'[2]MENGENLS1 27-07-2000'!$AD$7:$AE$38,2,0)),0,VLOOKUP($B57,'[2]MENGENLS1 27-07-2000'!$AD$7:$AE$38,2,0))</f>
        <v>0</v>
      </c>
      <c r="H57" s="109">
        <f>IF(ISNA(VLOOKUP($B57,'[2]MENGENLS1 27-07-2000'!$AG$7:$AH$20,2,0)),0,VLOOKUP($B57,'[2]MENGENLS1 27-07-2000'!$AG$7:$AH$20,2,0))</f>
        <v>0</v>
      </c>
      <c r="I57" s="109">
        <f>IF(ISNA(VLOOKUP($B57,'[2]MENGENLS1 27-07-2000'!$AJ$7:$AK$38,2,0)),0,VLOOKUP($B57,'[2]MENGENLS1 27-07-2000'!$AJ$7:$AK$38,2,0))</f>
        <v>0</v>
      </c>
      <c r="J57" s="109">
        <f>IF(ISNA(VLOOKUP($B57,'[2]MENGENLS1 27-07-2000'!$AM$7:$AN$38,2,0)),0,VLOOKUP($B57,'[2]MENGENLS1 27-07-2000'!$AM$7:$AN$38,2,0))</f>
        <v>0</v>
      </c>
      <c r="K57" s="109">
        <f>IF(ISNA(VLOOKUP($B57,'[2]MENGENLS1 27-07-2000'!$AP$7:$AQ$12,2,0)),0,VLOOKUP($B57,'[2]MENGENLS1 27-07-2000'!$AP$7:$AQ$12,2,0))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5">
      <c r="B58" s="107">
        <f t="shared" si="3"/>
        <v>38412</v>
      </c>
      <c r="C58" s="108">
        <f>IF(ISNA(VLOOKUP($B58,'[2]MENGENLS1 27-07-2000'!$R$7:$S$71,2,0)),0,VLOOKUP($B58,'[2]MENGENLS1 27-07-2000'!$R$7:$S$71,2,0))</f>
        <v>0</v>
      </c>
      <c r="D58" s="109">
        <f>IF(ISNA(VLOOKUP($B58,'[2]MENGENLS1 27-07-2000'!$U$7:$V$60,2,0)),0,VLOOKUP($B58,'[2]MENGENLS1 27-07-2000'!$U$7:$V$60,2,0))</f>
        <v>0</v>
      </c>
      <c r="E58" s="109">
        <f>IF(ISNA(VLOOKUP($B58,'[2]MENGENLS1 27-07-2000'!$X$7:$Y$27,2,0)),0,VLOOKUP($B58,'[2]MENGENLS1 27-07-2000'!$X$7:$Y$27,2,0))</f>
        <v>0</v>
      </c>
      <c r="F58" s="109">
        <f>IF(ISNA(VLOOKUP($B58,'[2]MENGENLS1 27-07-2000'!$AA$7:$AB$35,2,0)),0,VLOOKUP($B58,'[2]MENGENLS1 27-07-2000'!$AA$7:$AB$35,2,0))</f>
        <v>0</v>
      </c>
      <c r="G58" s="109">
        <f>IF(ISNA(VLOOKUP($B58,'[2]MENGENLS1 27-07-2000'!$AD$7:$AE$38,2,0)),0,VLOOKUP($B58,'[2]MENGENLS1 27-07-2000'!$AD$7:$AE$38,2,0))</f>
        <v>0</v>
      </c>
      <c r="H58" s="109">
        <f>IF(ISNA(VLOOKUP($B58,'[2]MENGENLS1 27-07-2000'!$AG$7:$AH$20,2,0)),0,VLOOKUP($B58,'[2]MENGENLS1 27-07-2000'!$AG$7:$AH$20,2,0))</f>
        <v>0</v>
      </c>
      <c r="I58" s="109">
        <f>IF(ISNA(VLOOKUP($B58,'[2]MENGENLS1 27-07-2000'!$AJ$7:$AK$38,2,0)),0,VLOOKUP($B58,'[2]MENGENLS1 27-07-2000'!$AJ$7:$AK$38,2,0))</f>
        <v>0</v>
      </c>
      <c r="J58" s="109">
        <f>IF(ISNA(VLOOKUP($B58,'[2]MENGENLS1 27-07-2000'!$AM$7:$AN$38,2,0)),0,VLOOKUP($B58,'[2]MENGENLS1 27-07-2000'!$AM$7:$AN$38,2,0))</f>
        <v>0</v>
      </c>
      <c r="K58" s="109">
        <f>IF(ISNA(VLOOKUP($B58,'[2]MENGENLS1 27-07-2000'!$AP$7:$AQ$12,2,0)),0,VLOOKUP($B58,'[2]MENGENLS1 27-07-2000'!$AP$7:$AQ$12,2,0))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5">
      <c r="B59" s="107">
        <f t="shared" si="3"/>
        <v>38443</v>
      </c>
      <c r="C59" s="108">
        <f>IF(ISNA(VLOOKUP($B59,'[2]MENGENLS1 27-07-2000'!$R$7:$S$71,2,0)),0,VLOOKUP($B59,'[2]MENGENLS1 27-07-2000'!$R$7:$S$71,2,0))</f>
        <v>-25</v>
      </c>
      <c r="D59" s="109">
        <f>IF(ISNA(VLOOKUP($B59,'[2]MENGENLS1 27-07-2000'!$U$7:$V$60,2,0)),0,VLOOKUP($B59,'[2]MENGENLS1 27-07-2000'!$U$7:$V$60,2,0))</f>
        <v>0</v>
      </c>
      <c r="E59" s="109">
        <f>IF(ISNA(VLOOKUP($B59,'[2]MENGENLS1 27-07-2000'!$X$7:$Y$27,2,0)),0,VLOOKUP($B59,'[2]MENGENLS1 27-07-2000'!$X$7:$Y$27,2,0))</f>
        <v>0</v>
      </c>
      <c r="F59" s="109">
        <f>IF(ISNA(VLOOKUP($B59,'[2]MENGENLS1 27-07-2000'!$AA$7:$AB$35,2,0)),0,VLOOKUP($B59,'[2]MENGENLS1 27-07-2000'!$AA$7:$AB$35,2,0))</f>
        <v>0</v>
      </c>
      <c r="G59" s="109">
        <f>IF(ISNA(VLOOKUP($B59,'[2]MENGENLS1 27-07-2000'!$AD$7:$AE$38,2,0)),0,VLOOKUP($B59,'[2]MENGENLS1 27-07-2000'!$AD$7:$AE$38,2,0))</f>
        <v>0</v>
      </c>
      <c r="H59" s="109">
        <f>IF(ISNA(VLOOKUP($B59,'[2]MENGENLS1 27-07-2000'!$AG$7:$AH$20,2,0)),0,VLOOKUP($B59,'[2]MENGENLS1 27-07-2000'!$AG$7:$AH$20,2,0))</f>
        <v>0</v>
      </c>
      <c r="I59" s="109">
        <f>IF(ISNA(VLOOKUP($B59,'[2]MENGENLS1 27-07-2000'!$AJ$7:$AK$38,2,0)),0,VLOOKUP($B59,'[2]MENGENLS1 27-07-2000'!$AJ$7:$AK$38,2,0))</f>
        <v>0</v>
      </c>
      <c r="J59" s="109">
        <f>IF(ISNA(VLOOKUP($B59,'[2]MENGENLS1 27-07-2000'!$AM$7:$AN$38,2,0)),0,VLOOKUP($B59,'[2]MENGENLS1 27-07-2000'!$AM$7:$AN$38,2,0))</f>
        <v>0</v>
      </c>
      <c r="K59" s="109">
        <f>IF(ISNA(VLOOKUP($B59,'[2]MENGENLS1 27-07-2000'!$AP$7:$AQ$12,2,0)),0,VLOOKUP($B59,'[2]MENGENLS1 27-07-2000'!$AP$7:$AQ$12,2,0))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5">
      <c r="B60" s="107">
        <f t="shared" si="3"/>
        <v>38473</v>
      </c>
      <c r="C60" s="108">
        <f>IF(ISNA(VLOOKUP($B60,'[2]MENGENLS1 27-07-2000'!$R$7:$S$71,2,0)),0,VLOOKUP($B60,'[2]MENGENLS1 27-07-2000'!$R$7:$S$71,2,0))</f>
        <v>0</v>
      </c>
      <c r="D60" s="109">
        <f>IF(ISNA(VLOOKUP($B60,'[2]MENGENLS1 27-07-2000'!$U$7:$V$60,2,0)),0,VLOOKUP($B60,'[2]MENGENLS1 27-07-2000'!$U$7:$V$60,2,0))</f>
        <v>0</v>
      </c>
      <c r="E60" s="109">
        <f>IF(ISNA(VLOOKUP($B60,'[2]MENGENLS1 27-07-2000'!$X$7:$Y$27,2,0)),0,VLOOKUP($B60,'[2]MENGENLS1 27-07-2000'!$X$7:$Y$27,2,0))</f>
        <v>0</v>
      </c>
      <c r="F60" s="109">
        <f>IF(ISNA(VLOOKUP($B60,'[2]MENGENLS1 27-07-2000'!$AA$7:$AB$35,2,0)),0,VLOOKUP($B60,'[2]MENGENLS1 27-07-2000'!$AA$7:$AB$35,2,0))</f>
        <v>0</v>
      </c>
      <c r="G60" s="109">
        <f>IF(ISNA(VLOOKUP($B60,'[2]MENGENLS1 27-07-2000'!$AD$7:$AE$38,2,0)),0,VLOOKUP($B60,'[2]MENGENLS1 27-07-2000'!$AD$7:$AE$38,2,0))</f>
        <v>0</v>
      </c>
      <c r="H60" s="109">
        <f>IF(ISNA(VLOOKUP($B60,'[2]MENGENLS1 27-07-2000'!$AG$7:$AH$20,2,0)),0,VLOOKUP($B60,'[2]MENGENLS1 27-07-2000'!$AG$7:$AH$20,2,0))</f>
        <v>0</v>
      </c>
      <c r="I60" s="109">
        <f>IF(ISNA(VLOOKUP($B60,'[2]MENGENLS1 27-07-2000'!$AJ$7:$AK$38,2,0)),0,VLOOKUP($B60,'[2]MENGENLS1 27-07-2000'!$AJ$7:$AK$38,2,0))</f>
        <v>0</v>
      </c>
      <c r="J60" s="109">
        <f>IF(ISNA(VLOOKUP($B60,'[2]MENGENLS1 27-07-2000'!$AM$7:$AN$38,2,0)),0,VLOOKUP($B60,'[2]MENGENLS1 27-07-2000'!$AM$7:$AN$38,2,0))</f>
        <v>0</v>
      </c>
      <c r="K60" s="109">
        <f>IF(ISNA(VLOOKUP($B60,'[2]MENGENLS1 27-07-2000'!$AP$7:$AQ$12,2,0)),0,VLOOKUP($B60,'[2]MENGENLS1 27-07-2000'!$AP$7:$AQ$12,2,0))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5">
      <c r="B61" s="107">
        <f t="shared" si="3"/>
        <v>38504</v>
      </c>
      <c r="C61" s="108">
        <f>IF(ISNA(VLOOKUP($B61,'[2]MENGENLS1 27-07-2000'!$R$7:$S$71,2,0)),0,VLOOKUP($B61,'[2]MENGENLS1 27-07-2000'!$R$7:$S$71,2,0))</f>
        <v>-25</v>
      </c>
      <c r="D61" s="109">
        <f>IF(ISNA(VLOOKUP($B61,'[2]MENGENLS1 27-07-2000'!$U$7:$V$60,2,0)),0,VLOOKUP($B61,'[2]MENGENLS1 27-07-2000'!$U$7:$V$60,2,0))</f>
        <v>0</v>
      </c>
      <c r="E61" s="109">
        <f>IF(ISNA(VLOOKUP($B61,'[2]MENGENLS1 27-07-2000'!$X$7:$Y$27,2,0)),0,VLOOKUP($B61,'[2]MENGENLS1 27-07-2000'!$X$7:$Y$27,2,0))</f>
        <v>0</v>
      </c>
      <c r="F61" s="109">
        <f>IF(ISNA(VLOOKUP($B61,'[2]MENGENLS1 27-07-2000'!$AA$7:$AB$35,2,0)),0,VLOOKUP($B61,'[2]MENGENLS1 27-07-2000'!$AA$7:$AB$35,2,0))</f>
        <v>0</v>
      </c>
      <c r="G61" s="109">
        <f>IF(ISNA(VLOOKUP($B61,'[2]MENGENLS1 27-07-2000'!$AD$7:$AE$38,2,0)),0,VLOOKUP($B61,'[2]MENGENLS1 27-07-2000'!$AD$7:$AE$38,2,0))</f>
        <v>0</v>
      </c>
      <c r="H61" s="109">
        <f>IF(ISNA(VLOOKUP($B61,'[2]MENGENLS1 27-07-2000'!$AG$7:$AH$20,2,0)),0,VLOOKUP($B61,'[2]MENGENLS1 27-07-2000'!$AG$7:$AH$20,2,0))</f>
        <v>0</v>
      </c>
      <c r="I61" s="109">
        <f>IF(ISNA(VLOOKUP($B61,'[2]MENGENLS1 27-07-2000'!$AJ$7:$AK$38,2,0)),0,VLOOKUP($B61,'[2]MENGENLS1 27-07-2000'!$AJ$7:$AK$38,2,0))</f>
        <v>0</v>
      </c>
      <c r="J61" s="109">
        <f>IF(ISNA(VLOOKUP($B61,'[2]MENGENLS1 27-07-2000'!$AM$7:$AN$38,2,0)),0,VLOOKUP($B61,'[2]MENGENLS1 27-07-2000'!$AM$7:$AN$38,2,0))</f>
        <v>0</v>
      </c>
      <c r="K61" s="109">
        <f>IF(ISNA(VLOOKUP($B61,'[2]MENGENLS1 27-07-2000'!$AP$7:$AQ$12,2,0)),0,VLOOKUP($B61,'[2]MENGENLS1 27-07-2000'!$AP$7:$AQ$12,2,0))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5">
      <c r="B62" s="107">
        <f t="shared" si="3"/>
        <v>38534</v>
      </c>
      <c r="C62" s="108">
        <f>IF(ISNA(VLOOKUP($B62,'[2]MENGENLS1 27-07-2000'!$R$7:$S$71,2,0)),0,VLOOKUP($B62,'[2]MENGENLS1 27-07-2000'!$R$7:$S$71,2,0))</f>
        <v>0</v>
      </c>
      <c r="D62" s="109">
        <f>IF(ISNA(VLOOKUP($B62,'[2]MENGENLS1 27-07-2000'!$U$7:$V$60,2,0)),0,VLOOKUP($B62,'[2]MENGENLS1 27-07-2000'!$U$7:$V$60,2,0))</f>
        <v>0</v>
      </c>
      <c r="E62" s="109">
        <f>IF(ISNA(VLOOKUP($B62,'[2]MENGENLS1 27-07-2000'!$X$7:$Y$27,2,0)),0,VLOOKUP($B62,'[2]MENGENLS1 27-07-2000'!$X$7:$Y$27,2,0))</f>
        <v>0</v>
      </c>
      <c r="F62" s="109">
        <f>IF(ISNA(VLOOKUP($B62,'[2]MENGENLS1 27-07-2000'!$AA$7:$AB$35,2,0)),0,VLOOKUP($B62,'[2]MENGENLS1 27-07-2000'!$AA$7:$AB$35,2,0))</f>
        <v>0</v>
      </c>
      <c r="G62" s="109">
        <f>IF(ISNA(VLOOKUP($B62,'[2]MENGENLS1 27-07-2000'!$AD$7:$AE$38,2,0)),0,VLOOKUP($B62,'[2]MENGENLS1 27-07-2000'!$AD$7:$AE$38,2,0))</f>
        <v>0</v>
      </c>
      <c r="H62" s="109">
        <f>IF(ISNA(VLOOKUP($B62,'[2]MENGENLS1 27-07-2000'!$AG$7:$AH$20,2,0)),0,VLOOKUP($B62,'[2]MENGENLS1 27-07-2000'!$AG$7:$AH$20,2,0))</f>
        <v>0</v>
      </c>
      <c r="I62" s="109">
        <f>IF(ISNA(VLOOKUP($B62,'[2]MENGENLS1 27-07-2000'!$AJ$7:$AK$38,2,0)),0,VLOOKUP($B62,'[2]MENGENLS1 27-07-2000'!$AJ$7:$AK$38,2,0))</f>
        <v>0</v>
      </c>
      <c r="J62" s="109">
        <f>IF(ISNA(VLOOKUP($B62,'[2]MENGENLS1 27-07-2000'!$AM$7:$AN$38,2,0)),0,VLOOKUP($B62,'[2]MENGENLS1 27-07-2000'!$AM$7:$AN$38,2,0))</f>
        <v>0</v>
      </c>
      <c r="K62" s="109">
        <f>IF(ISNA(VLOOKUP($B62,'[2]MENGENLS1 27-07-2000'!$AP$7:$AQ$12,2,0)),0,VLOOKUP($B62,'[2]MENGENLS1 27-07-2000'!$AP$7:$AQ$12,2,0))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5">
      <c r="B63" s="107">
        <f t="shared" si="3"/>
        <v>38565</v>
      </c>
      <c r="C63" s="108">
        <f>IF(ISNA(VLOOKUP($B63,'[2]MENGENLS1 27-07-2000'!$R$7:$S$71,2,0)),0,VLOOKUP($B63,'[2]MENGENLS1 27-07-2000'!$R$7:$S$71,2,0))</f>
        <v>-25</v>
      </c>
      <c r="D63" s="109">
        <f>IF(ISNA(VLOOKUP($B63,'[2]MENGENLS1 27-07-2000'!$U$7:$V$60,2,0)),0,VLOOKUP($B63,'[2]MENGENLS1 27-07-2000'!$U$7:$V$60,2,0))</f>
        <v>0</v>
      </c>
      <c r="E63" s="109">
        <f>IF(ISNA(VLOOKUP($B63,'[2]MENGENLS1 27-07-2000'!$X$7:$Y$27,2,0)),0,VLOOKUP($B63,'[2]MENGENLS1 27-07-2000'!$X$7:$Y$27,2,0))</f>
        <v>0</v>
      </c>
      <c r="F63" s="109">
        <f>IF(ISNA(VLOOKUP($B63,'[2]MENGENLS1 27-07-2000'!$AA$7:$AB$35,2,0)),0,VLOOKUP($B63,'[2]MENGENLS1 27-07-2000'!$AA$7:$AB$35,2,0))</f>
        <v>0</v>
      </c>
      <c r="G63" s="109">
        <f>IF(ISNA(VLOOKUP($B63,'[2]MENGENLS1 27-07-2000'!$AD$7:$AE$38,2,0)),0,VLOOKUP($B63,'[2]MENGENLS1 27-07-2000'!$AD$7:$AE$38,2,0))</f>
        <v>0</v>
      </c>
      <c r="H63" s="109">
        <f>IF(ISNA(VLOOKUP($B63,'[2]MENGENLS1 27-07-2000'!$AG$7:$AH$20,2,0)),0,VLOOKUP($B63,'[2]MENGENLS1 27-07-2000'!$AG$7:$AH$20,2,0))</f>
        <v>0</v>
      </c>
      <c r="I63" s="109">
        <f>IF(ISNA(VLOOKUP($B63,'[2]MENGENLS1 27-07-2000'!$AJ$7:$AK$38,2,0)),0,VLOOKUP($B63,'[2]MENGENLS1 27-07-2000'!$AJ$7:$AK$38,2,0))</f>
        <v>0</v>
      </c>
      <c r="J63" s="109">
        <f>IF(ISNA(VLOOKUP($B63,'[2]MENGENLS1 27-07-2000'!$AM$7:$AN$38,2,0)),0,VLOOKUP($B63,'[2]MENGENLS1 27-07-2000'!$AM$7:$AN$38,2,0))</f>
        <v>0</v>
      </c>
      <c r="K63" s="109">
        <f>IF(ISNA(VLOOKUP($B63,'[2]MENGENLS1 27-07-2000'!$AP$7:$AQ$12,2,0)),0,VLOOKUP($B63,'[2]MENGENLS1 27-07-2000'!$AP$7:$AQ$12,2,0))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5">
      <c r="B64" s="107">
        <f t="shared" si="3"/>
        <v>38596</v>
      </c>
      <c r="C64" s="108">
        <f>IF(ISNA(VLOOKUP($B64,'[2]MENGENLS1 27-07-2000'!$R$7:$S$71,2,0)),0,VLOOKUP($B64,'[2]MENGENLS1 27-07-2000'!$R$7:$S$71,2,0))</f>
        <v>0</v>
      </c>
      <c r="D64" s="109">
        <f>IF(ISNA(VLOOKUP($B64,'[2]MENGENLS1 27-07-2000'!$U$7:$V$60,2,0)),0,VLOOKUP($B64,'[2]MENGENLS1 27-07-2000'!$U$7:$V$60,2,0))</f>
        <v>0</v>
      </c>
      <c r="E64" s="109">
        <f>IF(ISNA(VLOOKUP($B64,'[2]MENGENLS1 27-07-2000'!$X$7:$Y$27,2,0)),0,VLOOKUP($B64,'[2]MENGENLS1 27-07-2000'!$X$7:$Y$27,2,0))</f>
        <v>0</v>
      </c>
      <c r="F64" s="109">
        <f>IF(ISNA(VLOOKUP($B64,'[2]MENGENLS1 27-07-2000'!$AA$7:$AB$35,2,0)),0,VLOOKUP($B64,'[2]MENGENLS1 27-07-2000'!$AA$7:$AB$35,2,0))</f>
        <v>0</v>
      </c>
      <c r="G64" s="109">
        <f>IF(ISNA(VLOOKUP($B64,'[2]MENGENLS1 27-07-2000'!$AD$7:$AE$38,2,0)),0,VLOOKUP($B64,'[2]MENGENLS1 27-07-2000'!$AD$7:$AE$38,2,0))</f>
        <v>0</v>
      </c>
      <c r="H64" s="109">
        <f>IF(ISNA(VLOOKUP($B64,'[2]MENGENLS1 27-07-2000'!$AG$7:$AH$20,2,0)),0,VLOOKUP($B64,'[2]MENGENLS1 27-07-2000'!$AG$7:$AH$20,2,0))</f>
        <v>0</v>
      </c>
      <c r="I64" s="109">
        <f>IF(ISNA(VLOOKUP($B64,'[2]MENGENLS1 27-07-2000'!$AJ$7:$AK$38,2,0)),0,VLOOKUP($B64,'[2]MENGENLS1 27-07-2000'!$AJ$7:$AK$38,2,0))</f>
        <v>0</v>
      </c>
      <c r="J64" s="109">
        <f>IF(ISNA(VLOOKUP($B64,'[2]MENGENLS1 27-07-2000'!$AM$7:$AN$38,2,0)),0,VLOOKUP($B64,'[2]MENGENLS1 27-07-2000'!$AM$7:$AN$38,2,0))</f>
        <v>0</v>
      </c>
      <c r="K64" s="109">
        <f>IF(ISNA(VLOOKUP($B64,'[2]MENGENLS1 27-07-2000'!$AP$7:$AQ$12,2,0)),0,VLOOKUP($B64,'[2]MENGENLS1 27-07-2000'!$AP$7:$AQ$12,2,0))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5">
      <c r="B65" s="107">
        <f t="shared" si="3"/>
        <v>38626</v>
      </c>
      <c r="C65" s="108">
        <f>IF(ISNA(VLOOKUP($B65,'[2]MENGENLS1 27-07-2000'!$R$7:$S$71,2,0)),0,VLOOKUP($B65,'[2]MENGENLS1 27-07-2000'!$R$7:$S$71,2,0))</f>
        <v>-25</v>
      </c>
      <c r="D65" s="109">
        <f>IF(ISNA(VLOOKUP($B65,'[2]MENGENLS1 27-07-2000'!$U$7:$V$60,2,0)),0,VLOOKUP($B65,'[2]MENGENLS1 27-07-2000'!$U$7:$V$60,2,0))</f>
        <v>0</v>
      </c>
      <c r="E65" s="109">
        <f>IF(ISNA(VLOOKUP($B65,'[2]MENGENLS1 27-07-2000'!$X$7:$Y$27,2,0)),0,VLOOKUP($B65,'[2]MENGENLS1 27-07-2000'!$X$7:$Y$27,2,0))</f>
        <v>0</v>
      </c>
      <c r="F65" s="109">
        <f>IF(ISNA(VLOOKUP($B65,'[2]MENGENLS1 27-07-2000'!$AA$7:$AB$35,2,0)),0,VLOOKUP($B65,'[2]MENGENLS1 27-07-2000'!$AA$7:$AB$35,2,0))</f>
        <v>0</v>
      </c>
      <c r="G65" s="109">
        <f>IF(ISNA(VLOOKUP($B65,'[2]MENGENLS1 27-07-2000'!$AD$7:$AE$38,2,0)),0,VLOOKUP($B65,'[2]MENGENLS1 27-07-2000'!$AD$7:$AE$38,2,0))</f>
        <v>0</v>
      </c>
      <c r="H65" s="109">
        <f>IF(ISNA(VLOOKUP($B65,'[2]MENGENLS1 27-07-2000'!$AG$7:$AH$20,2,0)),0,VLOOKUP($B65,'[2]MENGENLS1 27-07-2000'!$AG$7:$AH$20,2,0))</f>
        <v>0</v>
      </c>
      <c r="I65" s="109">
        <f>IF(ISNA(VLOOKUP($B65,'[2]MENGENLS1 27-07-2000'!$AJ$7:$AK$38,2,0)),0,VLOOKUP($B65,'[2]MENGENLS1 27-07-2000'!$AJ$7:$AK$38,2,0))</f>
        <v>0</v>
      </c>
      <c r="J65" s="109">
        <f>IF(ISNA(VLOOKUP($B65,'[2]MENGENLS1 27-07-2000'!$AM$7:$AN$38,2,0)),0,VLOOKUP($B65,'[2]MENGENLS1 27-07-2000'!$AM$7:$AN$38,2,0))</f>
        <v>0</v>
      </c>
      <c r="K65" s="109">
        <f>IF(ISNA(VLOOKUP($B65,'[2]MENGENLS1 27-07-2000'!$AP$7:$AQ$12,2,0)),0,VLOOKUP($B65,'[2]MENGENLS1 27-07-2000'!$AP$7:$AQ$12,2,0))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5">
      <c r="B66" s="107">
        <f t="shared" si="3"/>
        <v>38657</v>
      </c>
      <c r="C66" s="108">
        <f>IF(ISNA(VLOOKUP($B66,'[2]MENGENLS1 27-07-2000'!$R$7:$S$71,2,0)),0,VLOOKUP($B66,'[2]MENGENLS1 27-07-2000'!$R$7:$S$71,2,0))</f>
        <v>0</v>
      </c>
      <c r="D66" s="109">
        <f>IF(ISNA(VLOOKUP($B66,'[2]MENGENLS1 27-07-2000'!$U$7:$V$60,2,0)),0,VLOOKUP($B66,'[2]MENGENLS1 27-07-2000'!$U$7:$V$60,2,0))</f>
        <v>0</v>
      </c>
      <c r="E66" s="109">
        <f>IF(ISNA(VLOOKUP($B66,'[2]MENGENLS1 27-07-2000'!$X$7:$Y$27,2,0)),0,VLOOKUP($B66,'[2]MENGENLS1 27-07-2000'!$X$7:$Y$27,2,0))</f>
        <v>0</v>
      </c>
      <c r="F66" s="109">
        <f>IF(ISNA(VLOOKUP($B66,'[2]MENGENLS1 27-07-2000'!$AA$7:$AB$35,2,0)),0,VLOOKUP($B66,'[2]MENGENLS1 27-07-2000'!$AA$7:$AB$35,2,0))</f>
        <v>0</v>
      </c>
      <c r="G66" s="109">
        <f>IF(ISNA(VLOOKUP($B66,'[2]MENGENLS1 27-07-2000'!$AD$7:$AE$38,2,0)),0,VLOOKUP($B66,'[2]MENGENLS1 27-07-2000'!$AD$7:$AE$38,2,0))</f>
        <v>0</v>
      </c>
      <c r="H66" s="109">
        <f>IF(ISNA(VLOOKUP($B66,'[2]MENGENLS1 27-07-2000'!$AG$7:$AH$20,2,0)),0,VLOOKUP($B66,'[2]MENGENLS1 27-07-2000'!$AG$7:$AH$20,2,0))</f>
        <v>0</v>
      </c>
      <c r="I66" s="109">
        <f>IF(ISNA(VLOOKUP($B66,'[2]MENGENLS1 27-07-2000'!$AJ$7:$AK$38,2,0)),0,VLOOKUP($B66,'[2]MENGENLS1 27-07-2000'!$AJ$7:$AK$38,2,0))</f>
        <v>0</v>
      </c>
      <c r="J66" s="109">
        <f>IF(ISNA(VLOOKUP($B66,'[2]MENGENLS1 27-07-2000'!$AM$7:$AN$38,2,0)),0,VLOOKUP($B66,'[2]MENGENLS1 27-07-2000'!$AM$7:$AN$38,2,0))</f>
        <v>0</v>
      </c>
      <c r="K66" s="109">
        <f>IF(ISNA(VLOOKUP($B66,'[2]MENGENLS1 27-07-2000'!$AP$7:$AQ$12,2,0)),0,VLOOKUP($B66,'[2]MENGENLS1 27-07-2000'!$AP$7:$AQ$12,2,0))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5">
      <c r="B67" s="107">
        <f t="shared" si="3"/>
        <v>38687</v>
      </c>
      <c r="C67" s="108">
        <f>IF(ISNA(VLOOKUP($B67,'[2]MENGENLS1 27-07-2000'!$R$7:$S$71,2,0)),0,VLOOKUP($B67,'[2]MENGENLS1 27-07-2000'!$R$7:$S$71,2,0))</f>
        <v>-25</v>
      </c>
      <c r="D67" s="109">
        <f>IF(ISNA(VLOOKUP($B67,'[2]MENGENLS1 27-07-2000'!$U$7:$V$60,2,0)),0,VLOOKUP($B67,'[2]MENGENLS1 27-07-2000'!$U$7:$V$60,2,0))</f>
        <v>0</v>
      </c>
      <c r="E67" s="109">
        <f>IF(ISNA(VLOOKUP($B67,'[2]MENGENLS1 27-07-2000'!$X$7:$Y$27,2,0)),0,VLOOKUP($B67,'[2]MENGENLS1 27-07-2000'!$X$7:$Y$27,2,0))</f>
        <v>0</v>
      </c>
      <c r="F67" s="109">
        <f>IF(ISNA(VLOOKUP($B67,'[2]MENGENLS1 27-07-2000'!$AA$7:$AB$35,2,0)),0,VLOOKUP($B67,'[2]MENGENLS1 27-07-2000'!$AA$7:$AB$35,2,0))</f>
        <v>0</v>
      </c>
      <c r="G67" s="109">
        <f>IF(ISNA(VLOOKUP($B67,'[2]MENGENLS1 27-07-2000'!$AD$7:$AE$38,2,0)),0,VLOOKUP($B67,'[2]MENGENLS1 27-07-2000'!$AD$7:$AE$38,2,0))</f>
        <v>0</v>
      </c>
      <c r="H67" s="109">
        <f>IF(ISNA(VLOOKUP($B67,'[2]MENGENLS1 27-07-2000'!$AG$7:$AH$20,2,0)),0,VLOOKUP($B67,'[2]MENGENLS1 27-07-2000'!$AG$7:$AH$20,2,0))</f>
        <v>0</v>
      </c>
      <c r="I67" s="109">
        <f>IF(ISNA(VLOOKUP($B67,'[2]MENGENLS1 27-07-2000'!$AJ$7:$AK$38,2,0)),0,VLOOKUP($B67,'[2]MENGENLS1 27-07-2000'!$AJ$7:$AK$38,2,0))</f>
        <v>0</v>
      </c>
      <c r="J67" s="109">
        <f>IF(ISNA(VLOOKUP($B67,'[2]MENGENLS1 27-07-2000'!$AM$7:$AN$38,2,0)),0,VLOOKUP($B67,'[2]MENGENLS1 27-07-2000'!$AM$7:$AN$38,2,0))</f>
        <v>0</v>
      </c>
      <c r="K67" s="109">
        <f>IF(ISNA(VLOOKUP($B67,'[2]MENGENLS1 27-07-2000'!$AP$7:$AQ$12,2,0)),0,VLOOKUP($B67,'[2]MENGENLS1 27-07-2000'!$AP$7:$AQ$12,2,0))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5">
      <c r="B68" s="107">
        <f t="shared" ref="B68:B80" si="4">DATE(YEAR(B67),MONTH(B67)+1,1)</f>
        <v>38718</v>
      </c>
      <c r="C68" s="108">
        <f>IF(ISNA(VLOOKUP($B68,'[2]MENGENLS1 27-07-2000'!$R$7:$S$71,2,0)),0,VLOOKUP($B68,'[2]MENGENLS1 27-07-2000'!$R$7:$S$71,2,0))</f>
        <v>0</v>
      </c>
      <c r="D68" s="109">
        <f>IF(ISNA(VLOOKUP($B68,'[2]MENGENLS1 27-07-2000'!$U$7:$V$60,2,0)),0,VLOOKUP($B68,'[2]MENGENLS1 27-07-2000'!$U$7:$V$60,2,0))</f>
        <v>0</v>
      </c>
      <c r="E68" s="109">
        <f>IF(ISNA(VLOOKUP($B68,'[2]MENGENLS1 27-07-2000'!$X$7:$Y$27,2,0)),0,VLOOKUP($B68,'[2]MENGENLS1 27-07-2000'!$X$7:$Y$27,2,0))</f>
        <v>0</v>
      </c>
      <c r="F68" s="109">
        <f>IF(ISNA(VLOOKUP($B68,'[2]MENGENLS1 27-07-2000'!$AA$7:$AB$35,2,0)),0,VLOOKUP($B68,'[2]MENGENLS1 27-07-2000'!$AA$7:$AB$35,2,0))</f>
        <v>0</v>
      </c>
      <c r="G68" s="109">
        <f>IF(ISNA(VLOOKUP($B68,'[2]MENGENLS1 27-07-2000'!$AD$7:$AE$38,2,0)),0,VLOOKUP($B68,'[2]MENGENLS1 27-07-2000'!$AD$7:$AE$38,2,0))</f>
        <v>0</v>
      </c>
      <c r="H68" s="109">
        <f>IF(ISNA(VLOOKUP($B68,'[2]MENGENLS1 27-07-2000'!$AG$7:$AH$20,2,0)),0,VLOOKUP($B68,'[2]MENGENLS1 27-07-2000'!$AG$7:$AH$20,2,0))</f>
        <v>0</v>
      </c>
      <c r="I68" s="109">
        <f>IF(ISNA(VLOOKUP($B68,'[2]MENGENLS1 27-07-2000'!$AJ$7:$AK$38,2,0)),0,VLOOKUP($B68,'[2]MENGENLS1 27-07-2000'!$AJ$7:$AK$38,2,0))</f>
        <v>0</v>
      </c>
      <c r="J68" s="109">
        <f>IF(ISNA(VLOOKUP($B68,'[2]MENGENLS1 27-07-2000'!$AM$7:$AN$38,2,0)),0,VLOOKUP($B68,'[2]MENGENLS1 27-07-2000'!$AM$7:$AN$38,2,0))</f>
        <v>0</v>
      </c>
      <c r="K68" s="109">
        <f>IF(ISNA(VLOOKUP($B68,'[2]MENGENLS1 27-07-2000'!$AP$7:$AQ$12,2,0)),0,VLOOKUP($B68,'[2]MENGENLS1 27-07-2000'!$AP$7:$AQ$12,2,0))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5">
      <c r="B69" s="107">
        <f t="shared" si="4"/>
        <v>38749</v>
      </c>
      <c r="C69" s="108">
        <f>IF(ISNA(VLOOKUP($B69,'[2]MENGENLS1 27-07-2000'!$R$7:$S$71,2,0)),0,VLOOKUP($B69,'[2]MENGENLS1 27-07-2000'!$R$7:$S$71,2,0))</f>
        <v>-25</v>
      </c>
      <c r="D69" s="109">
        <f>IF(ISNA(VLOOKUP($B69,'[2]MENGENLS1 27-07-2000'!$U$7:$V$60,2,0)),0,VLOOKUP($B69,'[2]MENGENLS1 27-07-2000'!$U$7:$V$60,2,0))</f>
        <v>0</v>
      </c>
      <c r="E69" s="109">
        <f>IF(ISNA(VLOOKUP($B69,'[2]MENGENLS1 27-07-2000'!$X$7:$Y$27,2,0)),0,VLOOKUP($B69,'[2]MENGENLS1 27-07-2000'!$X$7:$Y$27,2,0))</f>
        <v>0</v>
      </c>
      <c r="F69" s="109">
        <f>IF(ISNA(VLOOKUP($B69,'[2]MENGENLS1 27-07-2000'!$AA$7:$AB$35,2,0)),0,VLOOKUP($B69,'[2]MENGENLS1 27-07-2000'!$AA$7:$AB$35,2,0))</f>
        <v>0</v>
      </c>
      <c r="G69" s="109">
        <f>IF(ISNA(VLOOKUP($B69,'[2]MENGENLS1 27-07-2000'!$AD$7:$AE$38,2,0)),0,VLOOKUP($B69,'[2]MENGENLS1 27-07-2000'!$AD$7:$AE$38,2,0))</f>
        <v>0</v>
      </c>
      <c r="H69" s="109">
        <f>IF(ISNA(VLOOKUP($B69,'[2]MENGENLS1 27-07-2000'!$AG$7:$AH$20,2,0)),0,VLOOKUP($B69,'[2]MENGENLS1 27-07-2000'!$AG$7:$AH$20,2,0))</f>
        <v>0</v>
      </c>
      <c r="I69" s="109">
        <f>IF(ISNA(VLOOKUP($B69,'[2]MENGENLS1 27-07-2000'!$AJ$7:$AK$38,2,0)),0,VLOOKUP($B69,'[2]MENGENLS1 27-07-2000'!$AJ$7:$AK$38,2,0))</f>
        <v>0</v>
      </c>
      <c r="J69" s="109">
        <f>IF(ISNA(VLOOKUP($B69,'[2]MENGENLS1 27-07-2000'!$AM$7:$AN$38,2,0)),0,VLOOKUP($B69,'[2]MENGENLS1 27-07-2000'!$AM$7:$AN$38,2,0))</f>
        <v>0</v>
      </c>
      <c r="K69" s="109">
        <f>IF(ISNA(VLOOKUP($B69,'[2]MENGENLS1 27-07-2000'!$AP$7:$AQ$12,2,0)),0,VLOOKUP($B69,'[2]MENGENLS1 27-07-2000'!$AP$7:$AQ$12,2,0))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5">
      <c r="B70" s="107">
        <f t="shared" si="4"/>
        <v>38777</v>
      </c>
      <c r="C70" s="108">
        <f>IF(ISNA(VLOOKUP($B70,'[2]MENGENLS1 27-07-2000'!$R$7:$S$71,2,0)),0,VLOOKUP($B70,'[2]MENGENLS1 27-07-2000'!$R$7:$S$71,2,0))</f>
        <v>0</v>
      </c>
      <c r="D70" s="109">
        <f>IF(ISNA(VLOOKUP($B70,'[2]MENGENLS1 27-07-2000'!$U$7:$V$60,2,0)),0,VLOOKUP($B70,'[2]MENGENLS1 27-07-2000'!$U$7:$V$60,2,0))</f>
        <v>0</v>
      </c>
      <c r="E70" s="109">
        <f>IF(ISNA(VLOOKUP($B70,'[2]MENGENLS1 27-07-2000'!$X$7:$Y$27,2,0)),0,VLOOKUP($B70,'[2]MENGENLS1 27-07-2000'!$X$7:$Y$27,2,0))</f>
        <v>0</v>
      </c>
      <c r="F70" s="109">
        <f>IF(ISNA(VLOOKUP($B70,'[2]MENGENLS1 27-07-2000'!$AA$7:$AB$35,2,0)),0,VLOOKUP($B70,'[2]MENGENLS1 27-07-2000'!$AA$7:$AB$35,2,0))</f>
        <v>0</v>
      </c>
      <c r="G70" s="109">
        <f>IF(ISNA(VLOOKUP($B70,'[2]MENGENLS1 27-07-2000'!$AD$7:$AE$38,2,0)),0,VLOOKUP($B70,'[2]MENGENLS1 27-07-2000'!$AD$7:$AE$38,2,0))</f>
        <v>0</v>
      </c>
      <c r="H70" s="109">
        <f>IF(ISNA(VLOOKUP($B70,'[2]MENGENLS1 27-07-2000'!$AG$7:$AH$20,2,0)),0,VLOOKUP($B70,'[2]MENGENLS1 27-07-2000'!$AG$7:$AH$20,2,0))</f>
        <v>0</v>
      </c>
      <c r="I70" s="109">
        <f>IF(ISNA(VLOOKUP($B70,'[2]MENGENLS1 27-07-2000'!$AJ$7:$AK$38,2,0)),0,VLOOKUP($B70,'[2]MENGENLS1 27-07-2000'!$AJ$7:$AK$38,2,0))</f>
        <v>0</v>
      </c>
      <c r="J70" s="109">
        <f>IF(ISNA(VLOOKUP($B70,'[2]MENGENLS1 27-07-2000'!$AM$7:$AN$38,2,0)),0,VLOOKUP($B70,'[2]MENGENLS1 27-07-2000'!$AM$7:$AN$38,2,0))</f>
        <v>0</v>
      </c>
      <c r="K70" s="109">
        <f>IF(ISNA(VLOOKUP($B70,'[2]MENGENLS1 27-07-2000'!$AP$7:$AQ$12,2,0)),0,VLOOKUP($B70,'[2]MENGENLS1 27-07-2000'!$AP$7:$AQ$12,2,0))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5">
      <c r="B71" s="107">
        <f t="shared" si="4"/>
        <v>38808</v>
      </c>
      <c r="C71" s="108">
        <f>IF(ISNA(VLOOKUP($B71,'[2]MENGENLS1 27-07-2000'!$R$7:$S$71,2,0)),0,VLOOKUP($B71,'[2]MENGENLS1 27-07-2000'!$R$7:$S$71,2,0))</f>
        <v>-25</v>
      </c>
      <c r="D71" s="109">
        <f>IF(ISNA(VLOOKUP($B71,'[2]MENGENLS1 27-07-2000'!$U$7:$V$60,2,0)),0,VLOOKUP($B71,'[2]MENGENLS1 27-07-2000'!$U$7:$V$60,2,0))</f>
        <v>0</v>
      </c>
      <c r="E71" s="109">
        <f>IF(ISNA(VLOOKUP($B71,'[2]MENGENLS1 27-07-2000'!$X$7:$Y$27,2,0)),0,VLOOKUP($B71,'[2]MENGENLS1 27-07-2000'!$X$7:$Y$27,2,0))</f>
        <v>0</v>
      </c>
      <c r="F71" s="109">
        <f>IF(ISNA(VLOOKUP($B71,'[2]MENGENLS1 27-07-2000'!$AA$7:$AB$35,2,0)),0,VLOOKUP($B71,'[2]MENGENLS1 27-07-2000'!$AA$7:$AB$35,2,0))</f>
        <v>0</v>
      </c>
      <c r="G71" s="109">
        <f>IF(ISNA(VLOOKUP($B71,'[2]MENGENLS1 27-07-2000'!$AD$7:$AE$38,2,0)),0,VLOOKUP($B71,'[2]MENGENLS1 27-07-2000'!$AD$7:$AE$38,2,0))</f>
        <v>0</v>
      </c>
      <c r="H71" s="109">
        <f>IF(ISNA(VLOOKUP($B71,'[2]MENGENLS1 27-07-2000'!$AG$7:$AH$20,2,0)),0,VLOOKUP($B71,'[2]MENGENLS1 27-07-2000'!$AG$7:$AH$20,2,0))</f>
        <v>0</v>
      </c>
      <c r="I71" s="109">
        <f>IF(ISNA(VLOOKUP($B71,'[2]MENGENLS1 27-07-2000'!$AJ$7:$AK$38,2,0)),0,VLOOKUP($B71,'[2]MENGENLS1 27-07-2000'!$AJ$7:$AK$38,2,0))</f>
        <v>0</v>
      </c>
      <c r="J71" s="109">
        <f>IF(ISNA(VLOOKUP($B71,'[2]MENGENLS1 27-07-2000'!$AM$7:$AN$38,2,0)),0,VLOOKUP($B71,'[2]MENGENLS1 27-07-2000'!$AM$7:$AN$38,2,0))</f>
        <v>0</v>
      </c>
      <c r="K71" s="109">
        <f>IF(ISNA(VLOOKUP($B71,'[2]MENGENLS1 27-07-2000'!$AP$7:$AQ$12,2,0)),0,VLOOKUP($B71,'[2]MENGENLS1 27-07-2000'!$AP$7:$AQ$12,2,0))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5">
      <c r="B72" s="107">
        <f t="shared" si="4"/>
        <v>38838</v>
      </c>
      <c r="C72" s="108">
        <f>IF(ISNA(VLOOKUP($B72,'[2]MENGENLS1 27-07-2000'!$R$7:$S$71,2,0)),0,VLOOKUP($B72,'[2]MENGENLS1 27-07-2000'!$R$7:$S$71,2,0))</f>
        <v>0</v>
      </c>
      <c r="D72" s="109">
        <f>IF(ISNA(VLOOKUP($B72,'[2]MENGENLS1 27-07-2000'!$U$7:$V$60,2,0)),0,VLOOKUP($B72,'[2]MENGENLS1 27-07-2000'!$U$7:$V$60,2,0))</f>
        <v>0</v>
      </c>
      <c r="E72" s="109">
        <f>IF(ISNA(VLOOKUP($B72,'[2]MENGENLS1 27-07-2000'!$X$7:$Y$27,2,0)),0,VLOOKUP($B72,'[2]MENGENLS1 27-07-2000'!$X$7:$Y$27,2,0))</f>
        <v>0</v>
      </c>
      <c r="F72" s="109">
        <f>IF(ISNA(VLOOKUP($B72,'[2]MENGENLS1 27-07-2000'!$AA$7:$AB$35,2,0)),0,VLOOKUP($B72,'[2]MENGENLS1 27-07-2000'!$AA$7:$AB$35,2,0))</f>
        <v>0</v>
      </c>
      <c r="G72" s="109">
        <f>IF(ISNA(VLOOKUP($B72,'[2]MENGENLS1 27-07-2000'!$AD$7:$AE$38,2,0)),0,VLOOKUP($B72,'[2]MENGENLS1 27-07-2000'!$AD$7:$AE$38,2,0))</f>
        <v>0</v>
      </c>
      <c r="H72" s="109">
        <f>IF(ISNA(VLOOKUP($B72,'[2]MENGENLS1 27-07-2000'!$AG$7:$AH$20,2,0)),0,VLOOKUP($B72,'[2]MENGENLS1 27-07-2000'!$AG$7:$AH$20,2,0))</f>
        <v>0</v>
      </c>
      <c r="I72" s="109">
        <f>IF(ISNA(VLOOKUP($B72,'[2]MENGENLS1 27-07-2000'!$AJ$7:$AK$38,2,0)),0,VLOOKUP($B72,'[2]MENGENLS1 27-07-2000'!$AJ$7:$AK$38,2,0))</f>
        <v>0</v>
      </c>
      <c r="J72" s="109">
        <f>IF(ISNA(VLOOKUP($B72,'[2]MENGENLS1 27-07-2000'!$AM$7:$AN$38,2,0)),0,VLOOKUP($B72,'[2]MENGENLS1 27-07-2000'!$AM$7:$AN$38,2,0))</f>
        <v>0</v>
      </c>
      <c r="K72" s="109">
        <f>IF(ISNA(VLOOKUP($B72,'[2]MENGENLS1 27-07-2000'!$AP$7:$AQ$12,2,0)),0,VLOOKUP($B72,'[2]MENGENLS1 27-07-2000'!$AP$7:$AQ$12,2,0))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5">
      <c r="B73" s="107">
        <f t="shared" si="4"/>
        <v>38869</v>
      </c>
      <c r="C73" s="108">
        <f>IF(ISNA(VLOOKUP($B73,'[2]MENGENLS1 27-07-2000'!$R$7:$S$71,2,0)),0,VLOOKUP($B73,'[2]MENGENLS1 27-07-2000'!$R$7:$S$71,2,0))</f>
        <v>-25</v>
      </c>
      <c r="D73" s="109">
        <f>IF(ISNA(VLOOKUP($B73,'[2]MENGENLS1 27-07-2000'!$U$7:$V$60,2,0)),0,VLOOKUP($B73,'[2]MENGENLS1 27-07-2000'!$U$7:$V$60,2,0))</f>
        <v>0</v>
      </c>
      <c r="E73" s="109">
        <f>IF(ISNA(VLOOKUP($B73,'[2]MENGENLS1 27-07-2000'!$X$7:$Y$27,2,0)),0,VLOOKUP($B73,'[2]MENGENLS1 27-07-2000'!$X$7:$Y$27,2,0))</f>
        <v>0</v>
      </c>
      <c r="F73" s="109">
        <f>IF(ISNA(VLOOKUP($B73,'[2]MENGENLS1 27-07-2000'!$AA$7:$AB$35,2,0)),0,VLOOKUP($B73,'[2]MENGENLS1 27-07-2000'!$AA$7:$AB$35,2,0))</f>
        <v>0</v>
      </c>
      <c r="G73" s="109">
        <f>IF(ISNA(VLOOKUP($B73,'[2]MENGENLS1 27-07-2000'!$AD$7:$AE$38,2,0)),0,VLOOKUP($B73,'[2]MENGENLS1 27-07-2000'!$AD$7:$AE$38,2,0))</f>
        <v>0</v>
      </c>
      <c r="H73" s="109">
        <f>IF(ISNA(VLOOKUP($B73,'[2]MENGENLS1 27-07-2000'!$AG$7:$AH$20,2,0)),0,VLOOKUP($B73,'[2]MENGENLS1 27-07-2000'!$AG$7:$AH$20,2,0))</f>
        <v>0</v>
      </c>
      <c r="I73" s="109">
        <f>IF(ISNA(VLOOKUP($B73,'[2]MENGENLS1 27-07-2000'!$AJ$7:$AK$38,2,0)),0,VLOOKUP($B73,'[2]MENGENLS1 27-07-2000'!$AJ$7:$AK$38,2,0))</f>
        <v>0</v>
      </c>
      <c r="J73" s="109">
        <f>IF(ISNA(VLOOKUP($B73,'[2]MENGENLS1 27-07-2000'!$AM$7:$AN$38,2,0)),0,VLOOKUP($B73,'[2]MENGENLS1 27-07-2000'!$AM$7:$AN$38,2,0))</f>
        <v>0</v>
      </c>
      <c r="K73" s="109">
        <f>IF(ISNA(VLOOKUP($B73,'[2]MENGENLS1 27-07-2000'!$AP$7:$AQ$12,2,0)),0,VLOOKUP($B73,'[2]MENGENLS1 27-07-2000'!$AP$7:$AQ$12,2,0))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5">
      <c r="B74" s="107">
        <f t="shared" si="4"/>
        <v>38899</v>
      </c>
      <c r="C74" s="108">
        <f>IF(ISNA(VLOOKUP($B74,'[2]MENGENLS1 27-07-2000'!$R$7:$S$71,2,0)),0,VLOOKUP($B74,'[2]MENGENLS1 27-07-2000'!$R$7:$S$71,2,0))</f>
        <v>0</v>
      </c>
      <c r="D74" s="109">
        <f>IF(ISNA(VLOOKUP($B74,'[2]MENGENLS1 27-07-2000'!$U$7:$V$60,2,0)),0,VLOOKUP($B74,'[2]MENGENLS1 27-07-2000'!$U$7:$V$60,2,0))</f>
        <v>0</v>
      </c>
      <c r="E74" s="109">
        <f>IF(ISNA(VLOOKUP($B74,'[2]MENGENLS1 27-07-2000'!$X$7:$Y$27,2,0)),0,VLOOKUP($B74,'[2]MENGENLS1 27-07-2000'!$X$7:$Y$27,2,0))</f>
        <v>0</v>
      </c>
      <c r="F74" s="109">
        <f>IF(ISNA(VLOOKUP($B74,'[2]MENGENLS1 27-07-2000'!$AA$7:$AB$35,2,0)),0,VLOOKUP($B74,'[2]MENGENLS1 27-07-2000'!$AA$7:$AB$35,2,0))</f>
        <v>0</v>
      </c>
      <c r="G74" s="109">
        <f>IF(ISNA(VLOOKUP($B74,'[2]MENGENLS1 27-07-2000'!$AD$7:$AE$38,2,0)),0,VLOOKUP($B74,'[2]MENGENLS1 27-07-2000'!$AD$7:$AE$38,2,0))</f>
        <v>0</v>
      </c>
      <c r="H74" s="109">
        <f>IF(ISNA(VLOOKUP($B74,'[2]MENGENLS1 27-07-2000'!$AG$7:$AH$20,2,0)),0,VLOOKUP($B74,'[2]MENGENLS1 27-07-2000'!$AG$7:$AH$20,2,0))</f>
        <v>0</v>
      </c>
      <c r="I74" s="109">
        <f>IF(ISNA(VLOOKUP($B74,'[2]MENGENLS1 27-07-2000'!$AJ$7:$AK$38,2,0)),0,VLOOKUP($B74,'[2]MENGENLS1 27-07-2000'!$AJ$7:$AK$38,2,0))</f>
        <v>0</v>
      </c>
      <c r="J74" s="109">
        <f>IF(ISNA(VLOOKUP($B74,'[2]MENGENLS1 27-07-2000'!$AM$7:$AN$38,2,0)),0,VLOOKUP($B74,'[2]MENGENLS1 27-07-2000'!$AM$7:$AN$38,2,0))</f>
        <v>0</v>
      </c>
      <c r="K74" s="109">
        <f>IF(ISNA(VLOOKUP($B74,'[2]MENGENLS1 27-07-2000'!$AP$7:$AQ$12,2,0)),0,VLOOKUP($B74,'[2]MENGENLS1 27-07-2000'!$AP$7:$AQ$12,2,0))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5">
      <c r="B75" s="107">
        <f t="shared" si="4"/>
        <v>38930</v>
      </c>
      <c r="C75" s="108">
        <f>IF(ISNA(VLOOKUP($B75,'[2]MENGENLS1 27-07-2000'!$R$7:$S$71,2,0)),0,VLOOKUP($B75,'[2]MENGENLS1 27-07-2000'!$R$7:$S$71,2,0))</f>
        <v>0</v>
      </c>
      <c r="D75" s="109">
        <f>IF(ISNA(VLOOKUP($B75,'[2]MENGENLS1 27-07-2000'!$U$7:$V$60,2,0)),0,VLOOKUP($B75,'[2]MENGENLS1 27-07-2000'!$U$7:$V$60,2,0))</f>
        <v>0</v>
      </c>
      <c r="E75" s="109">
        <f>IF(ISNA(VLOOKUP($B75,'[2]MENGENLS1 27-07-2000'!$X$7:$Y$27,2,0)),0,VLOOKUP($B75,'[2]MENGENLS1 27-07-2000'!$X$7:$Y$27,2,0))</f>
        <v>0</v>
      </c>
      <c r="F75" s="109">
        <f>IF(ISNA(VLOOKUP($B75,'[2]MENGENLS1 27-07-2000'!$AA$7:$AB$35,2,0)),0,VLOOKUP($B75,'[2]MENGENLS1 27-07-2000'!$AA$7:$AB$35,2,0))</f>
        <v>0</v>
      </c>
      <c r="G75" s="109">
        <f>IF(ISNA(VLOOKUP($B75,'[2]MENGENLS1 27-07-2000'!$AD$7:$AE$38,2,0)),0,VLOOKUP($B75,'[2]MENGENLS1 27-07-2000'!$AD$7:$AE$38,2,0))</f>
        <v>0</v>
      </c>
      <c r="H75" s="109">
        <f>IF(ISNA(VLOOKUP($B75,'[2]MENGENLS1 27-07-2000'!$AG$7:$AH$20,2,0)),0,VLOOKUP($B75,'[2]MENGENLS1 27-07-2000'!$AG$7:$AH$20,2,0))</f>
        <v>0</v>
      </c>
      <c r="I75" s="109">
        <f>IF(ISNA(VLOOKUP($B75,'[2]MENGENLS1 27-07-2000'!$AJ$7:$AK$38,2,0)),0,VLOOKUP($B75,'[2]MENGENLS1 27-07-2000'!$AJ$7:$AK$38,2,0))</f>
        <v>0</v>
      </c>
      <c r="J75" s="109">
        <f>IF(ISNA(VLOOKUP($B75,'[2]MENGENLS1 27-07-2000'!$AM$7:$AN$38,2,0)),0,VLOOKUP($B75,'[2]MENGENLS1 27-07-2000'!$AM$7:$AN$38,2,0))</f>
        <v>0</v>
      </c>
      <c r="K75" s="109">
        <f>IF(ISNA(VLOOKUP($B75,'[2]MENGENLS1 27-07-2000'!$AP$7:$AQ$12,2,0)),0,VLOOKUP($B75,'[2]MENGENLS1 27-07-2000'!$AP$7:$AQ$12,2,0))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5">
      <c r="B76" s="107">
        <f t="shared" si="4"/>
        <v>38961</v>
      </c>
      <c r="C76" s="108">
        <f>IF(ISNA(VLOOKUP($B76,'[2]MENGENLS1 27-07-2000'!$R$7:$S$71,2,0)),0,VLOOKUP($B76,'[2]MENGENLS1 27-07-2000'!$R$7:$S$71,2,0))</f>
        <v>0</v>
      </c>
      <c r="D76" s="109">
        <f>IF(ISNA(VLOOKUP($B76,'[2]MENGENLS1 27-07-2000'!$U$7:$V$60,2,0)),0,VLOOKUP($B76,'[2]MENGENLS1 27-07-2000'!$U$7:$V$60,2,0))</f>
        <v>0</v>
      </c>
      <c r="E76" s="109">
        <f>IF(ISNA(VLOOKUP($B76,'[2]MENGENLS1 27-07-2000'!$X$7:$Y$27,2,0)),0,VLOOKUP($B76,'[2]MENGENLS1 27-07-2000'!$X$7:$Y$27,2,0))</f>
        <v>0</v>
      </c>
      <c r="F76" s="109">
        <f>IF(ISNA(VLOOKUP($B76,'[2]MENGENLS1 27-07-2000'!$AA$7:$AB$35,2,0)),0,VLOOKUP($B76,'[2]MENGENLS1 27-07-2000'!$AA$7:$AB$35,2,0))</f>
        <v>0</v>
      </c>
      <c r="G76" s="109">
        <f>IF(ISNA(VLOOKUP($B76,'[2]MENGENLS1 27-07-2000'!$AD$7:$AE$38,2,0)),0,VLOOKUP($B76,'[2]MENGENLS1 27-07-2000'!$AD$7:$AE$38,2,0))</f>
        <v>0</v>
      </c>
      <c r="H76" s="109">
        <f>IF(ISNA(VLOOKUP($B76,'[2]MENGENLS1 27-07-2000'!$AG$7:$AH$20,2,0)),0,VLOOKUP($B76,'[2]MENGENLS1 27-07-2000'!$AG$7:$AH$20,2,0))</f>
        <v>0</v>
      </c>
      <c r="I76" s="109">
        <f>IF(ISNA(VLOOKUP($B76,'[2]MENGENLS1 27-07-2000'!$AJ$7:$AK$38,2,0)),0,VLOOKUP($B76,'[2]MENGENLS1 27-07-2000'!$AJ$7:$AK$38,2,0))</f>
        <v>0</v>
      </c>
      <c r="J76" s="109">
        <f>IF(ISNA(VLOOKUP($B76,'[2]MENGENLS1 27-07-2000'!$AM$7:$AN$38,2,0)),0,VLOOKUP($B76,'[2]MENGENLS1 27-07-2000'!$AM$7:$AN$38,2,0))</f>
        <v>0</v>
      </c>
      <c r="K76" s="109">
        <f>IF(ISNA(VLOOKUP($B76,'[2]MENGENLS1 27-07-2000'!$AP$7:$AQ$12,2,0)),0,VLOOKUP($B76,'[2]MENGENLS1 27-07-2000'!$AP$7:$AQ$12,2,0))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5">
      <c r="B77" s="107">
        <f t="shared" si="4"/>
        <v>38991</v>
      </c>
      <c r="C77" s="108">
        <f>IF(ISNA(VLOOKUP($B77,'[2]MENGENLS1 27-07-2000'!$R$7:$S$71,2,0)),0,VLOOKUP($B77,'[2]MENGENLS1 27-07-2000'!$R$7:$S$71,2,0))</f>
        <v>-25</v>
      </c>
      <c r="D77" s="109">
        <f>IF(ISNA(VLOOKUP($B77,'[2]MENGENLS1 27-07-2000'!$U$7:$V$60,2,0)),0,VLOOKUP($B77,'[2]MENGENLS1 27-07-2000'!$U$7:$V$60,2,0))</f>
        <v>0</v>
      </c>
      <c r="E77" s="109">
        <f>IF(ISNA(VLOOKUP($B77,'[2]MENGENLS1 27-07-2000'!$X$7:$Y$27,2,0)),0,VLOOKUP($B77,'[2]MENGENLS1 27-07-2000'!$X$7:$Y$27,2,0))</f>
        <v>0</v>
      </c>
      <c r="F77" s="109">
        <f>IF(ISNA(VLOOKUP($B77,'[2]MENGENLS1 27-07-2000'!$AA$7:$AB$35,2,0)),0,VLOOKUP($B77,'[2]MENGENLS1 27-07-2000'!$AA$7:$AB$35,2,0))</f>
        <v>0</v>
      </c>
      <c r="G77" s="109">
        <f>IF(ISNA(VLOOKUP($B77,'[2]MENGENLS1 27-07-2000'!$AD$7:$AE$38,2,0)),0,VLOOKUP($B77,'[2]MENGENLS1 27-07-2000'!$AD$7:$AE$38,2,0))</f>
        <v>0</v>
      </c>
      <c r="H77" s="109">
        <f>IF(ISNA(VLOOKUP($B77,'[2]MENGENLS1 27-07-2000'!$AG$7:$AH$20,2,0)),0,VLOOKUP($B77,'[2]MENGENLS1 27-07-2000'!$AG$7:$AH$20,2,0))</f>
        <v>0</v>
      </c>
      <c r="I77" s="109">
        <f>IF(ISNA(VLOOKUP($B77,'[2]MENGENLS1 27-07-2000'!$AJ$7:$AK$38,2,0)),0,VLOOKUP($B77,'[2]MENGENLS1 27-07-2000'!$AJ$7:$AK$38,2,0))</f>
        <v>0</v>
      </c>
      <c r="J77" s="109">
        <f>IF(ISNA(VLOOKUP($B77,'[2]MENGENLS1 27-07-2000'!$AM$7:$AN$38,2,0)),0,VLOOKUP($B77,'[2]MENGENLS1 27-07-2000'!$AM$7:$AN$38,2,0))</f>
        <v>0</v>
      </c>
      <c r="K77" s="109">
        <f>IF(ISNA(VLOOKUP($B77,'[2]MENGENLS1 27-07-2000'!$AP$7:$AQ$12,2,0)),0,VLOOKUP($B77,'[2]MENGENLS1 27-07-2000'!$AP$7:$AQ$12,2,0))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5">
      <c r="B78" s="107">
        <f t="shared" si="4"/>
        <v>39022</v>
      </c>
      <c r="C78" s="108">
        <f>IF(ISNA(VLOOKUP($B78,'[2]MENGENLS1 27-07-2000'!$R$7:$S$71,2,0)),0,VLOOKUP($B78,'[2]MENGENLS1 27-07-2000'!$R$7:$S$71,2,0))</f>
        <v>0</v>
      </c>
      <c r="D78" s="109">
        <f>IF(ISNA(VLOOKUP($B78,'[2]MENGENLS1 27-07-2000'!$U$7:$V$60,2,0)),0,VLOOKUP($B78,'[2]MENGENLS1 27-07-2000'!$U$7:$V$60,2,0))</f>
        <v>0</v>
      </c>
      <c r="E78" s="109">
        <f>IF(ISNA(VLOOKUP($B78,'[2]MENGENLS1 27-07-2000'!$X$7:$Y$27,2,0)),0,VLOOKUP($B78,'[2]MENGENLS1 27-07-2000'!$X$7:$Y$27,2,0))</f>
        <v>0</v>
      </c>
      <c r="F78" s="109">
        <f>IF(ISNA(VLOOKUP($B78,'[2]MENGENLS1 27-07-2000'!$AA$7:$AB$35,2,0)),0,VLOOKUP($B78,'[2]MENGENLS1 27-07-2000'!$AA$7:$AB$35,2,0))</f>
        <v>0</v>
      </c>
      <c r="G78" s="109">
        <f>IF(ISNA(VLOOKUP($B78,'[2]MENGENLS1 27-07-2000'!$AD$7:$AE$38,2,0)),0,VLOOKUP($B78,'[2]MENGENLS1 27-07-2000'!$AD$7:$AE$38,2,0))</f>
        <v>0</v>
      </c>
      <c r="H78" s="109">
        <f>IF(ISNA(VLOOKUP($B78,'[2]MENGENLS1 27-07-2000'!$AG$7:$AH$20,2,0)),0,VLOOKUP($B78,'[2]MENGENLS1 27-07-2000'!$AG$7:$AH$20,2,0))</f>
        <v>0</v>
      </c>
      <c r="I78" s="109">
        <f>IF(ISNA(VLOOKUP($B78,'[2]MENGENLS1 27-07-2000'!$AJ$7:$AK$38,2,0)),0,VLOOKUP($B78,'[2]MENGENLS1 27-07-2000'!$AJ$7:$AK$38,2,0))</f>
        <v>0</v>
      </c>
      <c r="J78" s="109">
        <f>IF(ISNA(VLOOKUP($B78,'[2]MENGENLS1 27-07-2000'!$AM$7:$AN$38,2,0)),0,VLOOKUP($B78,'[2]MENGENLS1 27-07-2000'!$AM$7:$AN$38,2,0))</f>
        <v>0</v>
      </c>
      <c r="K78" s="109">
        <f>IF(ISNA(VLOOKUP($B78,'[2]MENGENLS1 27-07-2000'!$AP$7:$AQ$12,2,0)),0,VLOOKUP($B78,'[2]MENGENLS1 27-07-2000'!$AP$7:$AQ$12,2,0))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5">
      <c r="B79" s="107">
        <f t="shared" si="4"/>
        <v>39052</v>
      </c>
      <c r="C79" s="108">
        <f>IF(ISNA(VLOOKUP($B79,'[2]MENGENLS1 27-07-2000'!$R$7:$S$71,2,0)),0,VLOOKUP($B79,'[2]MENGENLS1 27-07-2000'!$R$7:$S$71,2,0))</f>
        <v>-25</v>
      </c>
      <c r="D79" s="109">
        <f>IF(ISNA(VLOOKUP($B79,'[2]MENGENLS1 27-07-2000'!$U$7:$V$60,2,0)),0,VLOOKUP($B79,'[2]MENGENLS1 27-07-2000'!$U$7:$V$60,2,0))</f>
        <v>0</v>
      </c>
      <c r="E79" s="109">
        <f>IF(ISNA(VLOOKUP($B79,'[2]MENGENLS1 27-07-2000'!$X$7:$Y$27,2,0)),0,VLOOKUP($B79,'[2]MENGENLS1 27-07-2000'!$X$7:$Y$27,2,0))</f>
        <v>0</v>
      </c>
      <c r="F79" s="109">
        <f>IF(ISNA(VLOOKUP($B79,'[2]MENGENLS1 27-07-2000'!$AA$7:$AB$35,2,0)),0,VLOOKUP($B79,'[2]MENGENLS1 27-07-2000'!$AA$7:$AB$35,2,0))</f>
        <v>0</v>
      </c>
      <c r="G79" s="109">
        <f>IF(ISNA(VLOOKUP($B79,'[2]MENGENLS1 27-07-2000'!$AD$7:$AE$38,2,0)),0,VLOOKUP($B79,'[2]MENGENLS1 27-07-2000'!$AD$7:$AE$38,2,0))</f>
        <v>0</v>
      </c>
      <c r="H79" s="109">
        <f>IF(ISNA(VLOOKUP($B79,'[2]MENGENLS1 27-07-2000'!$AG$7:$AH$20,2,0)),0,VLOOKUP($B79,'[2]MENGENLS1 27-07-2000'!$AG$7:$AH$20,2,0))</f>
        <v>0</v>
      </c>
      <c r="I79" s="109">
        <f>IF(ISNA(VLOOKUP($B79,'[2]MENGENLS1 27-07-2000'!$AJ$7:$AK$38,2,0)),0,VLOOKUP($B79,'[2]MENGENLS1 27-07-2000'!$AJ$7:$AK$38,2,0))</f>
        <v>0</v>
      </c>
      <c r="J79" s="109">
        <f>IF(ISNA(VLOOKUP($B79,'[2]MENGENLS1 27-07-2000'!$AM$7:$AN$38,2,0)),0,VLOOKUP($B79,'[2]MENGENLS1 27-07-2000'!$AM$7:$AN$38,2,0))</f>
        <v>0</v>
      </c>
      <c r="K79" s="109">
        <f>IF(ISNA(VLOOKUP($B79,'[2]MENGENLS1 27-07-2000'!$AP$7:$AQ$12,2,0)),0,VLOOKUP($B79,'[2]MENGENLS1 27-07-2000'!$AP$7:$AQ$12,2,0))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5">
      <c r="B80" s="107">
        <f t="shared" si="4"/>
        <v>39083</v>
      </c>
      <c r="C80" s="108">
        <f>IF(ISNA(VLOOKUP($B80,'[2]MENGENLS1 27-07-2000'!$R$7:$S$71,2,0)),0,VLOOKUP($B80,'[2]MENGENLS1 27-07-2000'!$R$7:$S$71,2,0))</f>
        <v>0</v>
      </c>
      <c r="D80" s="109">
        <f>IF(ISNA(VLOOKUP($B80,'[2]MENGENLS1 27-07-2000'!$U$7:$V$60,2,0)),0,VLOOKUP($B80,'[2]MENGENLS1 27-07-2000'!$U$7:$V$60,2,0))</f>
        <v>0</v>
      </c>
      <c r="E80" s="109">
        <f>IF(ISNA(VLOOKUP($B80,'[2]MENGENLS1 27-07-2000'!$X$7:$Y$27,2,0)),0,VLOOKUP($B80,'[2]MENGENLS1 27-07-2000'!$X$7:$Y$27,2,0))</f>
        <v>0</v>
      </c>
      <c r="F80" s="109">
        <f>IF(ISNA(VLOOKUP($B80,'[2]MENGENLS1 27-07-2000'!$AA$7:$AB$35,2,0)),0,VLOOKUP($B80,'[2]MENGENLS1 27-07-2000'!$AA$7:$AB$35,2,0))</f>
        <v>0</v>
      </c>
      <c r="G80" s="109">
        <f>IF(ISNA(VLOOKUP($B80,'[2]MENGENLS1 27-07-2000'!$AD$7:$AE$38,2,0)),0,VLOOKUP($B80,'[2]MENGENLS1 27-07-2000'!$AD$7:$AE$38,2,0))</f>
        <v>0</v>
      </c>
      <c r="H80" s="109">
        <f>IF(ISNA(VLOOKUP($B80,'[2]MENGENLS1 27-07-2000'!$AG$7:$AH$20,2,0)),0,VLOOKUP($B80,'[2]MENGENLS1 27-07-2000'!$AG$7:$AH$20,2,0))</f>
        <v>0</v>
      </c>
      <c r="I80" s="109">
        <f>IF(ISNA(VLOOKUP($B80,'[2]MENGENLS1 27-07-2000'!$AJ$7:$AK$38,2,0)),0,VLOOKUP($B80,'[2]MENGENLS1 27-07-2000'!$AJ$7:$AK$38,2,0))</f>
        <v>0</v>
      </c>
      <c r="J80" s="109">
        <f>IF(ISNA(VLOOKUP($B80,'[2]MENGENLS1 27-07-2000'!$AM$7:$AN$38,2,0)),0,VLOOKUP($B80,'[2]MENGENLS1 27-07-2000'!$AM$7:$AN$38,2,0))</f>
        <v>0</v>
      </c>
      <c r="K80" s="109">
        <f>IF(ISNA(VLOOKUP($B80,'[2]MENGENLS1 27-07-2000'!$AP$7:$AQ$12,2,0)),0,VLOOKUP($B80,'[2]MENGENLS1 27-07-2000'!$AP$7:$AQ$12,2,0))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5">
      <c r="B82" s="107" t="s">
        <v>42</v>
      </c>
      <c r="C82" s="116">
        <f t="shared" ref="C82:N82" si="5">SUM(C2:C80)</f>
        <v>5372</v>
      </c>
      <c r="D82" s="116">
        <f t="shared" si="5"/>
        <v>21120</v>
      </c>
      <c r="E82" s="116">
        <f t="shared" si="5"/>
        <v>21563</v>
      </c>
      <c r="F82" s="116">
        <f t="shared" si="5"/>
        <v>2597</v>
      </c>
      <c r="G82" s="116">
        <f t="shared" si="5"/>
        <v>48612</v>
      </c>
      <c r="H82" s="116">
        <f t="shared" si="5"/>
        <v>1240</v>
      </c>
      <c r="I82" s="116">
        <f t="shared" si="5"/>
        <v>10892</v>
      </c>
      <c r="J82" s="116">
        <f t="shared" si="5"/>
        <v>-23440</v>
      </c>
      <c r="K82" s="116">
        <f t="shared" si="5"/>
        <v>1865</v>
      </c>
      <c r="L82" s="100">
        <f t="shared" si="5"/>
        <v>4319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5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5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5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5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5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5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5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5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5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5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5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5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5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5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5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5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5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5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5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5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5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5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5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5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5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5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5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5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5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5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5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5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5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5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5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5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5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5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5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5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5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5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5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5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5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5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5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5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5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5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5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5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5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5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5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5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5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5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5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5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5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5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5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5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5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5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5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5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5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5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5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5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5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5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5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5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5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5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5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5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5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5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5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5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5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5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5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5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5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5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5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5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5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5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5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5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5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5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5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5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5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5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5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5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5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5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5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5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5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5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5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5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5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5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5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5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5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5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5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5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5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5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5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5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5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5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5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5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5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5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5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5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5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5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5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5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5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5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5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5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5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5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5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5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5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5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5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5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5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5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5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5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5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5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5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5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5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5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5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5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5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5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5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5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5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5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5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5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5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5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5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5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5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5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5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5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5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5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5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5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5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5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5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5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5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5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5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5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5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5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5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5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5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5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5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5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5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5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5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5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5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5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5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5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5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5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5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5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5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5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5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5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5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5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5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5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5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5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5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5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5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5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5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5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5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5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5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5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5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5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5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5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5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5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5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5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5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5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5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5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5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5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5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5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5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5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5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5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5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5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5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5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5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5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5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5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5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5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5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5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5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5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5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5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5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5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5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5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5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5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5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5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5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5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5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5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5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5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5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5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5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5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5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5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5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5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5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5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5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5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5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5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5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5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5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5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5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5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5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5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5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5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5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5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5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5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5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5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5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5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5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5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5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5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5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5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5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5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5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5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5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5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5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5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5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5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5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5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5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5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5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5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5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5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5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5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5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5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5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5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5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5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5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5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5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5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5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5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5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5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5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5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5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5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5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5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5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5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5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5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5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5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5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5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5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5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5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5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5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5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5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5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5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5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5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5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5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5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5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5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5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5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5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5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5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5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5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5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5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5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5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5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5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5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5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5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5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5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5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5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5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5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5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5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5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5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5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5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5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5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5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5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5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5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5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5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5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5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5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5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5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5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5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5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5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5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5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5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5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5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5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5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5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5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5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5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5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5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5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5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5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5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5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5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5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5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5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5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5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5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5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5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5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5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5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5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5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5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5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5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5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5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5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5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5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5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5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5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5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5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5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5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5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5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5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5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5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5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5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5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5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5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5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5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5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5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5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5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5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5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5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5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5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5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5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5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5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5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5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5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5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5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5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5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5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5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5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5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5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5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5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5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5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5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5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5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5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5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5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5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5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5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5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5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5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5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5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5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5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5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5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5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5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5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5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5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5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5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5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5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5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5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5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5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5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5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5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5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5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5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5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5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5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5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5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5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5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5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5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5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5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5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5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5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5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5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5">
      <c r="C649" s="116"/>
    </row>
    <row r="650" spans="3:25" x14ac:dyDescent="0.25">
      <c r="C650" s="116"/>
    </row>
    <row r="651" spans="3:25" x14ac:dyDescent="0.25">
      <c r="C651" s="116"/>
    </row>
    <row r="652" spans="3:25" x14ac:dyDescent="0.25">
      <c r="C652" s="116"/>
    </row>
    <row r="653" spans="3:25" x14ac:dyDescent="0.25">
      <c r="C653" s="116"/>
    </row>
    <row r="654" spans="3:25" x14ac:dyDescent="0.25">
      <c r="C654" s="116"/>
    </row>
    <row r="655" spans="3:25" x14ac:dyDescent="0.25">
      <c r="C655" s="116"/>
    </row>
    <row r="656" spans="3:25" x14ac:dyDescent="0.25">
      <c r="C656" s="116"/>
    </row>
    <row r="657" spans="3:3" x14ac:dyDescent="0.25">
      <c r="C657" s="116"/>
    </row>
    <row r="658" spans="3:3" x14ac:dyDescent="0.25">
      <c r="C658" s="116"/>
    </row>
    <row r="659" spans="3:3" x14ac:dyDescent="0.25">
      <c r="C659" s="116"/>
    </row>
    <row r="660" spans="3:3" x14ac:dyDescent="0.25">
      <c r="C660" s="116"/>
    </row>
    <row r="661" spans="3:3" x14ac:dyDescent="0.25">
      <c r="C661" s="116"/>
    </row>
    <row r="662" spans="3:3" x14ac:dyDescent="0.25">
      <c r="C662" s="116"/>
    </row>
    <row r="663" spans="3:3" x14ac:dyDescent="0.25">
      <c r="C663" s="116"/>
    </row>
    <row r="664" spans="3:3" x14ac:dyDescent="0.25">
      <c r="C664" s="116"/>
    </row>
    <row r="665" spans="3:3" x14ac:dyDescent="0.25">
      <c r="C665" s="116"/>
    </row>
    <row r="666" spans="3:3" x14ac:dyDescent="0.25">
      <c r="C666" s="116"/>
    </row>
    <row r="667" spans="3:3" x14ac:dyDescent="0.25">
      <c r="C667" s="116"/>
    </row>
    <row r="668" spans="3:3" x14ac:dyDescent="0.25">
      <c r="C668" s="116"/>
    </row>
    <row r="669" spans="3:3" x14ac:dyDescent="0.25">
      <c r="C669" s="116"/>
    </row>
    <row r="670" spans="3:3" x14ac:dyDescent="0.25">
      <c r="C670" s="116"/>
    </row>
    <row r="671" spans="3:3" x14ac:dyDescent="0.25">
      <c r="C671" s="116"/>
    </row>
    <row r="672" spans="3:3" x14ac:dyDescent="0.25">
      <c r="C672" s="116"/>
    </row>
    <row r="673" spans="3:3" x14ac:dyDescent="0.25">
      <c r="C673" s="116"/>
    </row>
    <row r="674" spans="3:3" x14ac:dyDescent="0.25">
      <c r="C674" s="116"/>
    </row>
    <row r="675" spans="3:3" x14ac:dyDescent="0.25">
      <c r="C675" s="116"/>
    </row>
    <row r="676" spans="3:3" x14ac:dyDescent="0.25">
      <c r="C676" s="116"/>
    </row>
    <row r="677" spans="3:3" x14ac:dyDescent="0.25">
      <c r="C677" s="116"/>
    </row>
    <row r="678" spans="3:3" x14ac:dyDescent="0.25">
      <c r="C678" s="116"/>
    </row>
    <row r="679" spans="3:3" x14ac:dyDescent="0.25">
      <c r="C679" s="116"/>
    </row>
    <row r="680" spans="3:3" x14ac:dyDescent="0.25">
      <c r="C680" s="116"/>
    </row>
    <row r="681" spans="3:3" x14ac:dyDescent="0.25">
      <c r="C681" s="116"/>
    </row>
    <row r="682" spans="3:3" x14ac:dyDescent="0.25">
      <c r="C682" s="116"/>
    </row>
    <row r="683" spans="3:3" x14ac:dyDescent="0.25">
      <c r="C683" s="116"/>
    </row>
    <row r="684" spans="3:3" x14ac:dyDescent="0.25">
      <c r="C684" s="116"/>
    </row>
    <row r="685" spans="3:3" x14ac:dyDescent="0.25">
      <c r="C685" s="116"/>
    </row>
    <row r="686" spans="3:3" x14ac:dyDescent="0.25">
      <c r="C686" s="116"/>
    </row>
    <row r="687" spans="3:3" x14ac:dyDescent="0.25">
      <c r="C687" s="116"/>
    </row>
    <row r="688" spans="3:3" x14ac:dyDescent="0.25">
      <c r="C688" s="116"/>
    </row>
    <row r="689" spans="3:3" x14ac:dyDescent="0.25">
      <c r="C689" s="116"/>
    </row>
    <row r="690" spans="3:3" x14ac:dyDescent="0.25">
      <c r="C690" s="116"/>
    </row>
    <row r="691" spans="3:3" x14ac:dyDescent="0.25">
      <c r="C691" s="116"/>
    </row>
    <row r="692" spans="3:3" x14ac:dyDescent="0.25">
      <c r="C692" s="116"/>
    </row>
    <row r="693" spans="3:3" x14ac:dyDescent="0.25">
      <c r="C693" s="116"/>
    </row>
    <row r="694" spans="3:3" x14ac:dyDescent="0.25">
      <c r="C694" s="116"/>
    </row>
    <row r="695" spans="3:3" x14ac:dyDescent="0.25">
      <c r="C695" s="116"/>
    </row>
    <row r="696" spans="3:3" x14ac:dyDescent="0.25">
      <c r="C696" s="116"/>
    </row>
    <row r="697" spans="3:3" x14ac:dyDescent="0.25">
      <c r="C697" s="116"/>
    </row>
    <row r="698" spans="3:3" x14ac:dyDescent="0.25">
      <c r="C698" s="116"/>
    </row>
    <row r="699" spans="3:3" x14ac:dyDescent="0.25">
      <c r="C699" s="116"/>
    </row>
    <row r="700" spans="3:3" x14ac:dyDescent="0.25">
      <c r="C700" s="116"/>
    </row>
    <row r="701" spans="3:3" x14ac:dyDescent="0.25">
      <c r="C701" s="116"/>
    </row>
    <row r="702" spans="3:3" x14ac:dyDescent="0.25">
      <c r="C702" s="116"/>
    </row>
    <row r="703" spans="3:3" x14ac:dyDescent="0.25">
      <c r="C703" s="116"/>
    </row>
    <row r="704" spans="3:3" x14ac:dyDescent="0.25">
      <c r="C704" s="116"/>
    </row>
    <row r="705" spans="3:3" x14ac:dyDescent="0.25">
      <c r="C705" s="116"/>
    </row>
    <row r="706" spans="3:3" x14ac:dyDescent="0.25">
      <c r="C706" s="116"/>
    </row>
    <row r="707" spans="3:3" x14ac:dyDescent="0.25">
      <c r="C707" s="116"/>
    </row>
    <row r="708" spans="3:3" x14ac:dyDescent="0.25">
      <c r="C708" s="116"/>
    </row>
    <row r="709" spans="3:3" x14ac:dyDescent="0.25">
      <c r="C709" s="116"/>
    </row>
    <row r="710" spans="3:3" x14ac:dyDescent="0.25">
      <c r="C710" s="116"/>
    </row>
    <row r="711" spans="3:3" x14ac:dyDescent="0.25">
      <c r="C711" s="116"/>
    </row>
    <row r="712" spans="3:3" x14ac:dyDescent="0.25">
      <c r="C712" s="116"/>
    </row>
    <row r="713" spans="3:3" x14ac:dyDescent="0.25">
      <c r="C713" s="116"/>
    </row>
    <row r="714" spans="3:3" x14ac:dyDescent="0.25">
      <c r="C714" s="116"/>
    </row>
    <row r="715" spans="3:3" x14ac:dyDescent="0.25">
      <c r="C715" s="116"/>
    </row>
    <row r="716" spans="3:3" x14ac:dyDescent="0.25">
      <c r="C716" s="116"/>
    </row>
    <row r="717" spans="3:3" x14ac:dyDescent="0.25">
      <c r="C717" s="116"/>
    </row>
    <row r="718" spans="3:3" x14ac:dyDescent="0.25">
      <c r="C718" s="116"/>
    </row>
    <row r="719" spans="3:3" x14ac:dyDescent="0.25">
      <c r="C719" s="116"/>
    </row>
    <row r="720" spans="3:3" x14ac:dyDescent="0.25">
      <c r="C720" s="116"/>
    </row>
    <row r="721" spans="3:3" x14ac:dyDescent="0.25">
      <c r="C721" s="116"/>
    </row>
    <row r="722" spans="3:3" x14ac:dyDescent="0.25">
      <c r="C722" s="116"/>
    </row>
    <row r="723" spans="3:3" x14ac:dyDescent="0.25">
      <c r="C723" s="116"/>
    </row>
    <row r="724" spans="3:3" x14ac:dyDescent="0.25">
      <c r="C724" s="116"/>
    </row>
    <row r="725" spans="3:3" x14ac:dyDescent="0.25">
      <c r="C725" s="116"/>
    </row>
    <row r="726" spans="3:3" x14ac:dyDescent="0.25">
      <c r="C726" s="116"/>
    </row>
    <row r="727" spans="3:3" x14ac:dyDescent="0.25">
      <c r="C727" s="116"/>
    </row>
    <row r="728" spans="3:3" x14ac:dyDescent="0.25">
      <c r="C728" s="116"/>
    </row>
    <row r="729" spans="3:3" x14ac:dyDescent="0.25">
      <c r="C729" s="116"/>
    </row>
    <row r="730" spans="3:3" x14ac:dyDescent="0.25">
      <c r="C730" s="116"/>
    </row>
    <row r="731" spans="3:3" x14ac:dyDescent="0.25">
      <c r="C731" s="116"/>
    </row>
    <row r="732" spans="3:3" x14ac:dyDescent="0.25">
      <c r="C732" s="116"/>
    </row>
    <row r="733" spans="3:3" x14ac:dyDescent="0.25">
      <c r="C733" s="116"/>
    </row>
    <row r="734" spans="3:3" x14ac:dyDescent="0.25">
      <c r="C734" s="116"/>
    </row>
    <row r="735" spans="3:3" x14ac:dyDescent="0.25">
      <c r="C735" s="116"/>
    </row>
    <row r="736" spans="3:3" x14ac:dyDescent="0.25">
      <c r="C736" s="116"/>
    </row>
    <row r="737" spans="3:3" x14ac:dyDescent="0.25">
      <c r="C737" s="116"/>
    </row>
    <row r="738" spans="3:3" x14ac:dyDescent="0.25">
      <c r="C738" s="116"/>
    </row>
    <row r="739" spans="3:3" x14ac:dyDescent="0.25">
      <c r="C739" s="116"/>
    </row>
    <row r="740" spans="3:3" x14ac:dyDescent="0.25">
      <c r="C740" s="116"/>
    </row>
    <row r="741" spans="3:3" x14ac:dyDescent="0.25">
      <c r="C741" s="116"/>
    </row>
    <row r="742" spans="3:3" x14ac:dyDescent="0.25">
      <c r="C742" s="116"/>
    </row>
    <row r="743" spans="3:3" x14ac:dyDescent="0.25">
      <c r="C743" s="116"/>
    </row>
    <row r="744" spans="3:3" x14ac:dyDescent="0.25">
      <c r="C744" s="116"/>
    </row>
    <row r="745" spans="3:3" x14ac:dyDescent="0.25">
      <c r="C745" s="116"/>
    </row>
    <row r="746" spans="3:3" x14ac:dyDescent="0.25">
      <c r="C746" s="116"/>
    </row>
    <row r="747" spans="3:3" x14ac:dyDescent="0.25">
      <c r="C747" s="116"/>
    </row>
    <row r="748" spans="3:3" x14ac:dyDescent="0.25">
      <c r="C748" s="116"/>
    </row>
    <row r="749" spans="3:3" x14ac:dyDescent="0.25">
      <c r="C749" s="116"/>
    </row>
    <row r="750" spans="3:3" x14ac:dyDescent="0.25">
      <c r="C750" s="116"/>
    </row>
    <row r="751" spans="3:3" x14ac:dyDescent="0.25">
      <c r="C751" s="116"/>
    </row>
    <row r="752" spans="3:3" x14ac:dyDescent="0.25">
      <c r="C752" s="116"/>
    </row>
    <row r="753" spans="3:3" x14ac:dyDescent="0.25">
      <c r="C753" s="116"/>
    </row>
    <row r="754" spans="3:3" x14ac:dyDescent="0.25">
      <c r="C754" s="116"/>
    </row>
    <row r="755" spans="3:3" x14ac:dyDescent="0.25">
      <c r="C755" s="116"/>
    </row>
    <row r="756" spans="3:3" x14ac:dyDescent="0.25">
      <c r="C756" s="116"/>
    </row>
    <row r="757" spans="3:3" x14ac:dyDescent="0.25">
      <c r="C757" s="116"/>
    </row>
    <row r="758" spans="3:3" x14ac:dyDescent="0.25">
      <c r="C758" s="116"/>
    </row>
    <row r="759" spans="3:3" x14ac:dyDescent="0.25">
      <c r="C759" s="116"/>
    </row>
    <row r="760" spans="3:3" x14ac:dyDescent="0.25">
      <c r="C760" s="116"/>
    </row>
    <row r="761" spans="3:3" x14ac:dyDescent="0.25">
      <c r="C761" s="116"/>
    </row>
    <row r="762" spans="3:3" x14ac:dyDescent="0.25">
      <c r="C762" s="116"/>
    </row>
    <row r="763" spans="3:3" x14ac:dyDescent="0.25">
      <c r="C763" s="116"/>
    </row>
    <row r="764" spans="3:3" x14ac:dyDescent="0.25">
      <c r="C764" s="116"/>
    </row>
    <row r="765" spans="3:3" x14ac:dyDescent="0.25">
      <c r="C765" s="116"/>
    </row>
    <row r="766" spans="3:3" x14ac:dyDescent="0.25">
      <c r="C766" s="116"/>
    </row>
    <row r="767" spans="3:3" x14ac:dyDescent="0.25">
      <c r="C767" s="116"/>
    </row>
    <row r="768" spans="3:3" x14ac:dyDescent="0.25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ColWidth="9.109375" defaultRowHeight="13.8" x14ac:dyDescent="0.25"/>
  <cols>
    <col min="1" max="1" width="14" style="160" customWidth="1"/>
    <col min="2" max="2" width="13.33203125" style="160" customWidth="1"/>
    <col min="3" max="9" width="9.109375" style="160"/>
    <col min="10" max="10" width="14.44140625" style="160" bestFit="1" customWidth="1"/>
    <col min="11" max="16384" width="9.109375" style="160"/>
  </cols>
  <sheetData>
    <row r="1" spans="1:11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5">
      <c r="A12" s="170"/>
    </row>
    <row r="13" spans="1:11" ht="15" x14ac:dyDescent="0.25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5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5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5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5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5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5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5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5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5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G7" sqref="G7"/>
    </sheetView>
  </sheetViews>
  <sheetFormatPr defaultRowHeight="13.2" x14ac:dyDescent="0.25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09375" style="12" customWidth="1"/>
    <col min="70" max="70" width="9.109375" style="5" customWidth="1"/>
    <col min="80" max="80" width="9.109375" style="5" customWidth="1"/>
    <col min="85" max="85" width="9.109375" style="5" customWidth="1"/>
    <col min="90" max="90" width="9.109375" style="5" customWidth="1"/>
    <col min="95" max="95" width="9.109375" style="5" customWidth="1"/>
    <col min="100" max="100" width="9.109375" style="5" customWidth="1"/>
    <col min="105" max="105" width="9.109375" style="5" customWidth="1"/>
    <col min="110" max="110" width="9.109375" style="5" customWidth="1"/>
    <col min="115" max="115" width="9.109375" style="5" customWidth="1"/>
  </cols>
  <sheetData>
    <row r="1" spans="1:115" x14ac:dyDescent="0.25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5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5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5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5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5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5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5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5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5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5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5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5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5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5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5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5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5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5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5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5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5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5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5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5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5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5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5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5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5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5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5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5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5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5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5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5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5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5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5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5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5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5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5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5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5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5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5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5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5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5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5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5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5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5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5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5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5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5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5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5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5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5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5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5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5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5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5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5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5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5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5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5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5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5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5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5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5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5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5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5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5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5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5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5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5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5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5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5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5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5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5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5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5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5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5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5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5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5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5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5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5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5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5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5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5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5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5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5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5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5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5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5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5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5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5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5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5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5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5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5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5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5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5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5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5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5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5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5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5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5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5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5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5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5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5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5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5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5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5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5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5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5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5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5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5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5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5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5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5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5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5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5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5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5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5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5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5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5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5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5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5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5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5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5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5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5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5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5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5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5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5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5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5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5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5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5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5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5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5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5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5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5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5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5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5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5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5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5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5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5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5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5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5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5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5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5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5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5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5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5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5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5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5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5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5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5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5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5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5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5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5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5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5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5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5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5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5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5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5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5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5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5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5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5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5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5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5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5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5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5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5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5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5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5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5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5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5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5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5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5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5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5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5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5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5">
      <c r="BR394"/>
    </row>
    <row r="395" spans="70:115" x14ac:dyDescent="0.25">
      <c r="BR395"/>
    </row>
    <row r="396" spans="70:115" x14ac:dyDescent="0.25">
      <c r="BR396"/>
    </row>
    <row r="397" spans="70:115" x14ac:dyDescent="0.25">
      <c r="BR397"/>
    </row>
    <row r="398" spans="70:115" x14ac:dyDescent="0.25">
      <c r="BR398"/>
    </row>
    <row r="399" spans="70:115" x14ac:dyDescent="0.25">
      <c r="BR399"/>
    </row>
    <row r="400" spans="70:115" x14ac:dyDescent="0.25">
      <c r="BR400"/>
    </row>
    <row r="401" spans="70:70" x14ac:dyDescent="0.25">
      <c r="BR401"/>
    </row>
    <row r="402" spans="70:70" x14ac:dyDescent="0.25">
      <c r="BR402"/>
    </row>
    <row r="403" spans="70:70" x14ac:dyDescent="0.25">
      <c r="BR403"/>
    </row>
    <row r="404" spans="70:70" x14ac:dyDescent="0.25">
      <c r="BR404"/>
    </row>
    <row r="405" spans="70:70" x14ac:dyDescent="0.25">
      <c r="BR405"/>
    </row>
    <row r="406" spans="70:70" x14ac:dyDescent="0.25">
      <c r="BR406"/>
    </row>
    <row r="407" spans="70:70" x14ac:dyDescent="0.25">
      <c r="BR407"/>
    </row>
    <row r="408" spans="70:70" x14ac:dyDescent="0.25">
      <c r="BR408"/>
    </row>
    <row r="409" spans="70:70" x14ac:dyDescent="0.25">
      <c r="BR409"/>
    </row>
    <row r="410" spans="70:70" x14ac:dyDescent="0.25">
      <c r="BR410"/>
    </row>
    <row r="411" spans="70:70" x14ac:dyDescent="0.25">
      <c r="BR411"/>
    </row>
    <row r="412" spans="70:70" x14ac:dyDescent="0.25">
      <c r="BR412"/>
    </row>
    <row r="413" spans="70:70" x14ac:dyDescent="0.25">
      <c r="BR413"/>
    </row>
    <row r="414" spans="70:70" x14ac:dyDescent="0.25">
      <c r="BR414"/>
    </row>
    <row r="415" spans="70:70" x14ac:dyDescent="0.25">
      <c r="BR415"/>
    </row>
    <row r="416" spans="70:70" x14ac:dyDescent="0.25">
      <c r="BR416"/>
    </row>
    <row r="417" spans="70:70" x14ac:dyDescent="0.25">
      <c r="BR417"/>
    </row>
    <row r="418" spans="70:70" x14ac:dyDescent="0.25">
      <c r="BR418"/>
    </row>
    <row r="419" spans="70:70" x14ac:dyDescent="0.25">
      <c r="BR419"/>
    </row>
    <row r="420" spans="70:70" x14ac:dyDescent="0.25">
      <c r="BR420"/>
    </row>
    <row r="421" spans="70:70" x14ac:dyDescent="0.25">
      <c r="BR421"/>
    </row>
    <row r="422" spans="70:70" x14ac:dyDescent="0.25">
      <c r="BR422"/>
    </row>
    <row r="423" spans="70:70" x14ac:dyDescent="0.25">
      <c r="BR423"/>
    </row>
    <row r="424" spans="70:70" x14ac:dyDescent="0.25">
      <c r="BR424"/>
    </row>
    <row r="425" spans="70:70" x14ac:dyDescent="0.25">
      <c r="BR425"/>
    </row>
    <row r="426" spans="70:70" x14ac:dyDescent="0.25">
      <c r="BR426"/>
    </row>
    <row r="427" spans="70:70" x14ac:dyDescent="0.25">
      <c r="BR427"/>
    </row>
    <row r="428" spans="70:70" x14ac:dyDescent="0.25">
      <c r="BR428"/>
    </row>
    <row r="429" spans="70:70" x14ac:dyDescent="0.25">
      <c r="BR429"/>
    </row>
    <row r="430" spans="70:70" x14ac:dyDescent="0.25">
      <c r="BR430"/>
    </row>
    <row r="431" spans="70:70" x14ac:dyDescent="0.25">
      <c r="BR431"/>
    </row>
    <row r="432" spans="70:70" x14ac:dyDescent="0.25">
      <c r="BR432"/>
    </row>
    <row r="433" spans="70:70" x14ac:dyDescent="0.25">
      <c r="BR433"/>
    </row>
    <row r="434" spans="70:70" x14ac:dyDescent="0.25">
      <c r="BR434"/>
    </row>
    <row r="435" spans="70:70" x14ac:dyDescent="0.25">
      <c r="BR435"/>
    </row>
    <row r="436" spans="70:70" x14ac:dyDescent="0.25">
      <c r="BR436"/>
    </row>
    <row r="437" spans="70:70" x14ac:dyDescent="0.25">
      <c r="BR437"/>
    </row>
    <row r="438" spans="70:70" x14ac:dyDescent="0.25">
      <c r="BR438"/>
    </row>
    <row r="439" spans="70:70" x14ac:dyDescent="0.25">
      <c r="BR439"/>
    </row>
    <row r="440" spans="70:70" x14ac:dyDescent="0.25">
      <c r="BR440"/>
    </row>
    <row r="441" spans="70:70" x14ac:dyDescent="0.25">
      <c r="BR441"/>
    </row>
    <row r="442" spans="70:70" x14ac:dyDescent="0.25">
      <c r="BR442"/>
    </row>
    <row r="443" spans="70:70" x14ac:dyDescent="0.25">
      <c r="BR443"/>
    </row>
    <row r="444" spans="70:70" x14ac:dyDescent="0.25">
      <c r="BR444"/>
    </row>
    <row r="445" spans="70:70" x14ac:dyDescent="0.25">
      <c r="BR445"/>
    </row>
    <row r="446" spans="70:70" x14ac:dyDescent="0.25">
      <c r="BR446"/>
    </row>
    <row r="447" spans="70:70" x14ac:dyDescent="0.25">
      <c r="BR447"/>
    </row>
    <row r="448" spans="70:70" x14ac:dyDescent="0.25">
      <c r="BR448"/>
    </row>
    <row r="449" spans="70:70" x14ac:dyDescent="0.25">
      <c r="BR449"/>
    </row>
    <row r="450" spans="70:70" x14ac:dyDescent="0.25">
      <c r="BR450"/>
    </row>
    <row r="451" spans="70:70" x14ac:dyDescent="0.25">
      <c r="BR451"/>
    </row>
    <row r="452" spans="70:70" x14ac:dyDescent="0.25">
      <c r="BR452"/>
    </row>
    <row r="453" spans="70:70" x14ac:dyDescent="0.25">
      <c r="BR453"/>
    </row>
    <row r="454" spans="70:70" x14ac:dyDescent="0.25">
      <c r="BR454"/>
    </row>
    <row r="455" spans="70:70" x14ac:dyDescent="0.25">
      <c r="BR455"/>
    </row>
    <row r="456" spans="70:70" x14ac:dyDescent="0.25">
      <c r="BR456"/>
    </row>
    <row r="457" spans="70:70" x14ac:dyDescent="0.25">
      <c r="BR457"/>
    </row>
    <row r="458" spans="70:70" x14ac:dyDescent="0.25">
      <c r="BR458"/>
    </row>
    <row r="459" spans="70:70" x14ac:dyDescent="0.25">
      <c r="BR459"/>
    </row>
    <row r="460" spans="70:70" x14ac:dyDescent="0.25">
      <c r="BR460"/>
    </row>
    <row r="461" spans="70:70" x14ac:dyDescent="0.25">
      <c r="BR461"/>
    </row>
    <row r="462" spans="70:70" x14ac:dyDescent="0.25">
      <c r="BR462"/>
    </row>
    <row r="463" spans="70:70" x14ac:dyDescent="0.25">
      <c r="BR463"/>
    </row>
    <row r="464" spans="70:70" x14ac:dyDescent="0.25">
      <c r="BR464"/>
    </row>
    <row r="465" spans="70:70" x14ac:dyDescent="0.25">
      <c r="BR465"/>
    </row>
    <row r="466" spans="70:70" x14ac:dyDescent="0.25">
      <c r="BR466"/>
    </row>
    <row r="467" spans="70:70" x14ac:dyDescent="0.25">
      <c r="BR467"/>
    </row>
    <row r="468" spans="70:70" x14ac:dyDescent="0.25">
      <c r="BR468"/>
    </row>
    <row r="469" spans="70:70" x14ac:dyDescent="0.25">
      <c r="BR469"/>
    </row>
    <row r="470" spans="70:70" x14ac:dyDescent="0.25">
      <c r="BR470"/>
    </row>
    <row r="471" spans="70:70" x14ac:dyDescent="0.25">
      <c r="BR471"/>
    </row>
    <row r="472" spans="70:70" x14ac:dyDescent="0.25">
      <c r="BR472"/>
    </row>
    <row r="473" spans="70:70" x14ac:dyDescent="0.25">
      <c r="BR473"/>
    </row>
    <row r="474" spans="70:70" x14ac:dyDescent="0.25">
      <c r="BR474"/>
    </row>
    <row r="475" spans="70:70" x14ac:dyDescent="0.25">
      <c r="BR475"/>
    </row>
    <row r="476" spans="70:70" x14ac:dyDescent="0.25">
      <c r="BR476"/>
    </row>
    <row r="477" spans="70:70" x14ac:dyDescent="0.25">
      <c r="BR477"/>
    </row>
    <row r="478" spans="70:70" x14ac:dyDescent="0.25">
      <c r="BR478"/>
    </row>
    <row r="479" spans="70:70" x14ac:dyDescent="0.25">
      <c r="BR479"/>
    </row>
    <row r="480" spans="70:70" x14ac:dyDescent="0.25">
      <c r="BR480"/>
    </row>
    <row r="481" spans="70:70" x14ac:dyDescent="0.25">
      <c r="BR481"/>
    </row>
    <row r="482" spans="70:70" x14ac:dyDescent="0.25">
      <c r="BR482"/>
    </row>
    <row r="483" spans="70:70" x14ac:dyDescent="0.25">
      <c r="BR483"/>
    </row>
    <row r="484" spans="70:70" x14ac:dyDescent="0.25">
      <c r="BR484"/>
    </row>
    <row r="485" spans="70:70" x14ac:dyDescent="0.25">
      <c r="BR485"/>
    </row>
    <row r="486" spans="70:70" x14ac:dyDescent="0.25">
      <c r="BR486"/>
    </row>
    <row r="487" spans="70:70" x14ac:dyDescent="0.25">
      <c r="BR487"/>
    </row>
    <row r="488" spans="70:70" x14ac:dyDescent="0.25">
      <c r="BR488"/>
    </row>
    <row r="489" spans="70:70" x14ac:dyDescent="0.25">
      <c r="BR489"/>
    </row>
    <row r="490" spans="70:70" x14ac:dyDescent="0.25">
      <c r="BR490"/>
    </row>
    <row r="491" spans="70:70" x14ac:dyDescent="0.25">
      <c r="BR491"/>
    </row>
    <row r="492" spans="70:70" x14ac:dyDescent="0.25">
      <c r="BR492"/>
    </row>
    <row r="493" spans="70:70" x14ac:dyDescent="0.25">
      <c r="BR493"/>
    </row>
    <row r="494" spans="70:70" x14ac:dyDescent="0.25">
      <c r="BR494"/>
    </row>
    <row r="495" spans="70:70" x14ac:dyDescent="0.25">
      <c r="BR495"/>
    </row>
    <row r="496" spans="70:70" x14ac:dyDescent="0.25">
      <c r="BR496"/>
    </row>
    <row r="497" spans="70:70" x14ac:dyDescent="0.25">
      <c r="BR497"/>
    </row>
    <row r="498" spans="70:70" x14ac:dyDescent="0.25">
      <c r="BR498"/>
    </row>
    <row r="499" spans="70:70" x14ac:dyDescent="0.25">
      <c r="BR499"/>
    </row>
    <row r="500" spans="70:70" x14ac:dyDescent="0.25">
      <c r="BR500"/>
    </row>
    <row r="501" spans="70:70" x14ac:dyDescent="0.25">
      <c r="BR501"/>
    </row>
    <row r="502" spans="70:70" x14ac:dyDescent="0.25">
      <c r="BR502"/>
    </row>
    <row r="503" spans="70:70" x14ac:dyDescent="0.25">
      <c r="BR503"/>
    </row>
    <row r="504" spans="70:70" x14ac:dyDescent="0.25">
      <c r="BR504"/>
    </row>
    <row r="505" spans="70:70" x14ac:dyDescent="0.25">
      <c r="BR505"/>
    </row>
    <row r="506" spans="70:70" x14ac:dyDescent="0.25">
      <c r="BR506"/>
    </row>
    <row r="507" spans="70:70" x14ac:dyDescent="0.25">
      <c r="BR507"/>
    </row>
    <row r="508" spans="70:70" x14ac:dyDescent="0.25">
      <c r="BR508"/>
    </row>
    <row r="509" spans="70:70" x14ac:dyDescent="0.25">
      <c r="BR509"/>
    </row>
    <row r="510" spans="70:70" x14ac:dyDescent="0.25">
      <c r="BR510"/>
    </row>
    <row r="511" spans="70:70" x14ac:dyDescent="0.25">
      <c r="BR511"/>
    </row>
    <row r="512" spans="70:70" x14ac:dyDescent="0.25">
      <c r="BR512"/>
    </row>
    <row r="513" spans="70:70" x14ac:dyDescent="0.25">
      <c r="BR513"/>
    </row>
    <row r="514" spans="70:70" x14ac:dyDescent="0.25">
      <c r="BR514"/>
    </row>
    <row r="515" spans="70:70" x14ac:dyDescent="0.25">
      <c r="BR515"/>
    </row>
    <row r="516" spans="70:70" x14ac:dyDescent="0.25">
      <c r="BR516"/>
    </row>
    <row r="517" spans="70:70" x14ac:dyDescent="0.25">
      <c r="BR517"/>
    </row>
    <row r="518" spans="70:70" x14ac:dyDescent="0.25">
      <c r="BR518"/>
    </row>
    <row r="519" spans="70:70" x14ac:dyDescent="0.25">
      <c r="BR519"/>
    </row>
    <row r="520" spans="70:70" x14ac:dyDescent="0.25">
      <c r="BR520"/>
    </row>
    <row r="521" spans="70:70" x14ac:dyDescent="0.25">
      <c r="BR521"/>
    </row>
    <row r="522" spans="70:70" x14ac:dyDescent="0.25">
      <c r="BR522"/>
    </row>
    <row r="523" spans="70:70" x14ac:dyDescent="0.25">
      <c r="BR523"/>
    </row>
    <row r="524" spans="70:70" x14ac:dyDescent="0.25">
      <c r="BR524"/>
    </row>
    <row r="525" spans="70:70" x14ac:dyDescent="0.25">
      <c r="BR525"/>
    </row>
    <row r="526" spans="70:70" x14ac:dyDescent="0.25">
      <c r="BR526"/>
    </row>
    <row r="527" spans="70:70" x14ac:dyDescent="0.25">
      <c r="BR527"/>
    </row>
    <row r="528" spans="70:70" x14ac:dyDescent="0.25">
      <c r="BR528"/>
    </row>
    <row r="529" spans="70:70" x14ac:dyDescent="0.25">
      <c r="BR529"/>
    </row>
    <row r="530" spans="70:70" x14ac:dyDescent="0.25">
      <c r="BR530"/>
    </row>
    <row r="531" spans="70:70" x14ac:dyDescent="0.25">
      <c r="BR531"/>
    </row>
    <row r="532" spans="70:70" x14ac:dyDescent="0.25">
      <c r="BR532"/>
    </row>
    <row r="533" spans="70:70" x14ac:dyDescent="0.25">
      <c r="BR533"/>
    </row>
    <row r="534" spans="70:70" x14ac:dyDescent="0.25">
      <c r="BR534"/>
    </row>
    <row r="535" spans="70:70" x14ac:dyDescent="0.25">
      <c r="BR535"/>
    </row>
    <row r="536" spans="70:70" x14ac:dyDescent="0.25">
      <c r="BR536"/>
    </row>
    <row r="537" spans="70:70" x14ac:dyDescent="0.25">
      <c r="BR537"/>
    </row>
    <row r="538" spans="70:70" x14ac:dyDescent="0.25">
      <c r="BR538"/>
    </row>
    <row r="539" spans="70:70" x14ac:dyDescent="0.25">
      <c r="BR539"/>
    </row>
    <row r="540" spans="70:70" x14ac:dyDescent="0.25">
      <c r="BR540"/>
    </row>
    <row r="541" spans="70:70" x14ac:dyDescent="0.25">
      <c r="BR541"/>
    </row>
    <row r="542" spans="70:70" x14ac:dyDescent="0.25">
      <c r="BR542"/>
    </row>
    <row r="543" spans="70:70" x14ac:dyDescent="0.25">
      <c r="BR543"/>
    </row>
    <row r="544" spans="70:70" x14ac:dyDescent="0.25">
      <c r="BR544"/>
    </row>
    <row r="545" spans="70:70" x14ac:dyDescent="0.25">
      <c r="BR545"/>
    </row>
    <row r="546" spans="70:70" x14ac:dyDescent="0.25">
      <c r="BR546"/>
    </row>
    <row r="547" spans="70:70" x14ac:dyDescent="0.25">
      <c r="BR547"/>
    </row>
    <row r="548" spans="70:70" x14ac:dyDescent="0.25">
      <c r="BR548"/>
    </row>
    <row r="549" spans="70:70" x14ac:dyDescent="0.25">
      <c r="BR549"/>
    </row>
    <row r="550" spans="70:70" x14ac:dyDescent="0.25">
      <c r="BR550"/>
    </row>
    <row r="551" spans="70:70" x14ac:dyDescent="0.25">
      <c r="BR551"/>
    </row>
    <row r="552" spans="70:70" x14ac:dyDescent="0.25">
      <c r="BR552"/>
    </row>
    <row r="553" spans="70:70" x14ac:dyDescent="0.25">
      <c r="BR553"/>
    </row>
    <row r="554" spans="70:70" x14ac:dyDescent="0.25">
      <c r="BR554"/>
    </row>
    <row r="555" spans="70:70" x14ac:dyDescent="0.25">
      <c r="BR555"/>
    </row>
    <row r="556" spans="70:70" x14ac:dyDescent="0.25">
      <c r="BR556"/>
    </row>
    <row r="557" spans="70:70" x14ac:dyDescent="0.25">
      <c r="BR557"/>
    </row>
    <row r="558" spans="70:70" x14ac:dyDescent="0.25">
      <c r="BR558"/>
    </row>
    <row r="559" spans="70:70" x14ac:dyDescent="0.25">
      <c r="BR559"/>
    </row>
    <row r="560" spans="70:70" x14ac:dyDescent="0.25">
      <c r="BR560"/>
    </row>
    <row r="561" spans="70:70" x14ac:dyDescent="0.25">
      <c r="BR561"/>
    </row>
    <row r="562" spans="70:70" x14ac:dyDescent="0.25">
      <c r="BR562"/>
    </row>
    <row r="563" spans="70:70" x14ac:dyDescent="0.25">
      <c r="BR563"/>
    </row>
    <row r="564" spans="70:70" x14ac:dyDescent="0.25">
      <c r="BR564"/>
    </row>
    <row r="565" spans="70:70" x14ac:dyDescent="0.25">
      <c r="BR565"/>
    </row>
    <row r="566" spans="70:70" x14ac:dyDescent="0.25">
      <c r="BR566"/>
    </row>
    <row r="567" spans="70:70" x14ac:dyDescent="0.25">
      <c r="BR567"/>
    </row>
    <row r="568" spans="70:70" x14ac:dyDescent="0.25">
      <c r="BR568"/>
    </row>
    <row r="569" spans="70:70" x14ac:dyDescent="0.25">
      <c r="BR569"/>
    </row>
    <row r="570" spans="70:70" x14ac:dyDescent="0.25">
      <c r="BR570"/>
    </row>
    <row r="571" spans="70:70" x14ac:dyDescent="0.25">
      <c r="BR571"/>
    </row>
    <row r="572" spans="70:70" x14ac:dyDescent="0.25">
      <c r="BR572"/>
    </row>
    <row r="573" spans="70:70" x14ac:dyDescent="0.25">
      <c r="BR573"/>
    </row>
    <row r="574" spans="70:70" x14ac:dyDescent="0.25">
      <c r="BR574"/>
    </row>
    <row r="575" spans="70:70" x14ac:dyDescent="0.25">
      <c r="BR575"/>
    </row>
    <row r="576" spans="70:70" x14ac:dyDescent="0.25">
      <c r="BR576"/>
    </row>
    <row r="577" spans="70:70" x14ac:dyDescent="0.25">
      <c r="BR577"/>
    </row>
    <row r="578" spans="70:70" x14ac:dyDescent="0.25">
      <c r="BR578"/>
    </row>
    <row r="579" spans="70:70" x14ac:dyDescent="0.25">
      <c r="BR579"/>
    </row>
    <row r="580" spans="70:70" x14ac:dyDescent="0.25">
      <c r="BR580"/>
    </row>
    <row r="581" spans="70:70" x14ac:dyDescent="0.25">
      <c r="BR581"/>
    </row>
    <row r="582" spans="70:70" x14ac:dyDescent="0.25">
      <c r="BR582"/>
    </row>
    <row r="583" spans="70:70" x14ac:dyDescent="0.25">
      <c r="BR583"/>
    </row>
    <row r="584" spans="70:70" x14ac:dyDescent="0.25">
      <c r="BR584"/>
    </row>
    <row r="585" spans="70:70" x14ac:dyDescent="0.25">
      <c r="BR585"/>
    </row>
    <row r="586" spans="70:70" x14ac:dyDescent="0.25">
      <c r="BR586"/>
    </row>
    <row r="587" spans="70:70" x14ac:dyDescent="0.25">
      <c r="BR587"/>
    </row>
    <row r="588" spans="70:70" x14ac:dyDescent="0.25">
      <c r="BR588"/>
    </row>
    <row r="589" spans="70:70" x14ac:dyDescent="0.25">
      <c r="BR589"/>
    </row>
    <row r="590" spans="70:70" x14ac:dyDescent="0.25">
      <c r="BR590"/>
    </row>
    <row r="591" spans="70:70" x14ac:dyDescent="0.25">
      <c r="BR591"/>
    </row>
    <row r="592" spans="70:70" x14ac:dyDescent="0.25">
      <c r="BR592"/>
    </row>
    <row r="593" spans="70:70" x14ac:dyDescent="0.25">
      <c r="BR593"/>
    </row>
    <row r="594" spans="70:70" x14ac:dyDescent="0.25">
      <c r="BR594"/>
    </row>
    <row r="595" spans="70:70" x14ac:dyDescent="0.25">
      <c r="BR595"/>
    </row>
    <row r="596" spans="70:70" x14ac:dyDescent="0.25">
      <c r="BR596"/>
    </row>
    <row r="597" spans="70:70" x14ac:dyDescent="0.25">
      <c r="BR597"/>
    </row>
    <row r="598" spans="70:70" x14ac:dyDescent="0.25">
      <c r="BR598"/>
    </row>
    <row r="599" spans="70:70" x14ac:dyDescent="0.25">
      <c r="BR599"/>
    </row>
    <row r="600" spans="70:70" x14ac:dyDescent="0.25">
      <c r="BR600"/>
    </row>
    <row r="601" spans="70:70" x14ac:dyDescent="0.25">
      <c r="BR601"/>
    </row>
    <row r="602" spans="70:70" x14ac:dyDescent="0.25">
      <c r="BR602"/>
    </row>
    <row r="603" spans="70:70" x14ac:dyDescent="0.25">
      <c r="BR603"/>
    </row>
    <row r="604" spans="70:70" x14ac:dyDescent="0.25">
      <c r="BR604"/>
    </row>
    <row r="605" spans="70:70" x14ac:dyDescent="0.25">
      <c r="BR605"/>
    </row>
    <row r="606" spans="70:70" x14ac:dyDescent="0.25">
      <c r="BR606"/>
    </row>
    <row r="607" spans="70:70" x14ac:dyDescent="0.25">
      <c r="BR607"/>
    </row>
    <row r="608" spans="70:70" x14ac:dyDescent="0.25">
      <c r="BR608"/>
    </row>
    <row r="609" spans="70:70" x14ac:dyDescent="0.25">
      <c r="BR609"/>
    </row>
    <row r="610" spans="70:70" x14ac:dyDescent="0.25">
      <c r="BR610"/>
    </row>
    <row r="611" spans="70:70" x14ac:dyDescent="0.25">
      <c r="BR611"/>
    </row>
    <row r="612" spans="70:70" x14ac:dyDescent="0.25">
      <c r="BR612"/>
    </row>
    <row r="613" spans="70:70" x14ac:dyDescent="0.25">
      <c r="BR613"/>
    </row>
    <row r="614" spans="70:70" x14ac:dyDescent="0.25">
      <c r="BR614"/>
    </row>
    <row r="615" spans="70:70" x14ac:dyDescent="0.25">
      <c r="BR615"/>
    </row>
    <row r="616" spans="70:70" x14ac:dyDescent="0.25">
      <c r="BR616"/>
    </row>
    <row r="617" spans="70:70" x14ac:dyDescent="0.25">
      <c r="BR617"/>
    </row>
    <row r="618" spans="70:70" x14ac:dyDescent="0.25">
      <c r="BR618"/>
    </row>
    <row r="619" spans="70:70" x14ac:dyDescent="0.25">
      <c r="BR619"/>
    </row>
    <row r="620" spans="70:70" x14ac:dyDescent="0.25">
      <c r="BR620"/>
    </row>
    <row r="621" spans="70:70" x14ac:dyDescent="0.25">
      <c r="BR621"/>
    </row>
    <row r="622" spans="70:70" x14ac:dyDescent="0.25">
      <c r="BR622"/>
    </row>
    <row r="623" spans="70:70" x14ac:dyDescent="0.25">
      <c r="BR623"/>
    </row>
    <row r="624" spans="70:70" x14ac:dyDescent="0.25">
      <c r="BR624"/>
    </row>
    <row r="625" spans="70:70" x14ac:dyDescent="0.25">
      <c r="BR625"/>
    </row>
    <row r="626" spans="70:70" x14ac:dyDescent="0.25">
      <c r="BR626"/>
    </row>
    <row r="627" spans="70:70" x14ac:dyDescent="0.25">
      <c r="BR627"/>
    </row>
    <row r="628" spans="70:70" x14ac:dyDescent="0.25">
      <c r="BR628"/>
    </row>
    <row r="629" spans="70:70" x14ac:dyDescent="0.25">
      <c r="BR629"/>
    </row>
    <row r="630" spans="70:70" x14ac:dyDescent="0.25">
      <c r="BR630"/>
    </row>
    <row r="631" spans="70:70" x14ac:dyDescent="0.25">
      <c r="BR631"/>
    </row>
    <row r="632" spans="70:70" x14ac:dyDescent="0.25">
      <c r="BR632"/>
    </row>
    <row r="633" spans="70:70" x14ac:dyDescent="0.25">
      <c r="BR633"/>
    </row>
    <row r="634" spans="70:70" x14ac:dyDescent="0.25">
      <c r="BR634"/>
    </row>
    <row r="635" spans="70:70" x14ac:dyDescent="0.25">
      <c r="BR635"/>
    </row>
    <row r="636" spans="70:70" x14ac:dyDescent="0.25">
      <c r="BR636"/>
    </row>
    <row r="637" spans="70:70" x14ac:dyDescent="0.25">
      <c r="BR637"/>
    </row>
    <row r="638" spans="70:70" x14ac:dyDescent="0.25">
      <c r="BR638"/>
    </row>
    <row r="639" spans="70:70" x14ac:dyDescent="0.25">
      <c r="BR639"/>
    </row>
    <row r="640" spans="70:70" x14ac:dyDescent="0.25">
      <c r="BR640"/>
    </row>
    <row r="641" spans="70:70" x14ac:dyDescent="0.25">
      <c r="BR641"/>
    </row>
    <row r="642" spans="70:70" x14ac:dyDescent="0.25">
      <c r="BR642"/>
    </row>
    <row r="643" spans="70:70" x14ac:dyDescent="0.25">
      <c r="BR643"/>
    </row>
    <row r="644" spans="70:70" x14ac:dyDescent="0.25">
      <c r="BR644"/>
    </row>
    <row r="645" spans="70:70" x14ac:dyDescent="0.25">
      <c r="BR645"/>
    </row>
    <row r="646" spans="70:70" x14ac:dyDescent="0.25">
      <c r="BR646"/>
    </row>
    <row r="647" spans="70:70" x14ac:dyDescent="0.25">
      <c r="BR647"/>
    </row>
    <row r="648" spans="70:70" x14ac:dyDescent="0.25">
      <c r="BR648"/>
    </row>
    <row r="649" spans="70:70" x14ac:dyDescent="0.25">
      <c r="BR649"/>
    </row>
    <row r="650" spans="70:70" x14ac:dyDescent="0.25">
      <c r="BR650"/>
    </row>
    <row r="651" spans="70:70" x14ac:dyDescent="0.25">
      <c r="BR651"/>
    </row>
    <row r="652" spans="70:70" x14ac:dyDescent="0.25">
      <c r="BR652"/>
    </row>
    <row r="653" spans="70:70" x14ac:dyDescent="0.25">
      <c r="BR653"/>
    </row>
    <row r="654" spans="70:70" x14ac:dyDescent="0.25">
      <c r="BR654"/>
    </row>
    <row r="655" spans="70:70" x14ac:dyDescent="0.25">
      <c r="BR655"/>
    </row>
    <row r="656" spans="70:70" x14ac:dyDescent="0.25">
      <c r="BR656"/>
    </row>
    <row r="657" spans="70:70" x14ac:dyDescent="0.25">
      <c r="BR657"/>
    </row>
    <row r="658" spans="70:70" x14ac:dyDescent="0.25">
      <c r="BR658"/>
    </row>
    <row r="659" spans="70:70" x14ac:dyDescent="0.25">
      <c r="BR659"/>
    </row>
    <row r="660" spans="70:70" x14ac:dyDescent="0.25">
      <c r="BR660"/>
    </row>
    <row r="661" spans="70:70" x14ac:dyDescent="0.25">
      <c r="BR661"/>
    </row>
    <row r="662" spans="70:70" x14ac:dyDescent="0.25">
      <c r="BR662"/>
    </row>
    <row r="663" spans="70:70" x14ac:dyDescent="0.25">
      <c r="BR663"/>
    </row>
    <row r="664" spans="70:70" x14ac:dyDescent="0.25">
      <c r="BR664"/>
    </row>
    <row r="665" spans="70:70" x14ac:dyDescent="0.25">
      <c r="BR665"/>
    </row>
    <row r="666" spans="70:70" x14ac:dyDescent="0.25">
      <c r="BR666"/>
    </row>
    <row r="667" spans="70:70" x14ac:dyDescent="0.25">
      <c r="BR667"/>
    </row>
    <row r="668" spans="70:70" x14ac:dyDescent="0.25">
      <c r="BR668"/>
    </row>
    <row r="669" spans="70:70" x14ac:dyDescent="0.25">
      <c r="BR669"/>
    </row>
    <row r="670" spans="70:70" x14ac:dyDescent="0.25">
      <c r="BR670"/>
    </row>
    <row r="671" spans="70:70" x14ac:dyDescent="0.25">
      <c r="BR671"/>
    </row>
    <row r="672" spans="70:70" x14ac:dyDescent="0.25">
      <c r="BR672"/>
    </row>
    <row r="673" spans="70:70" x14ac:dyDescent="0.25">
      <c r="BR673"/>
    </row>
    <row r="674" spans="70:70" x14ac:dyDescent="0.25">
      <c r="BR674"/>
    </row>
    <row r="675" spans="70:70" x14ac:dyDescent="0.25">
      <c r="BR675"/>
    </row>
    <row r="676" spans="70:70" x14ac:dyDescent="0.25">
      <c r="BR676"/>
    </row>
    <row r="677" spans="70:70" x14ac:dyDescent="0.25">
      <c r="BR677"/>
    </row>
    <row r="678" spans="70:70" x14ac:dyDescent="0.25">
      <c r="BR678"/>
    </row>
    <row r="679" spans="70:70" x14ac:dyDescent="0.25">
      <c r="BR679"/>
    </row>
    <row r="680" spans="70:70" x14ac:dyDescent="0.25">
      <c r="BR680"/>
    </row>
    <row r="681" spans="70:70" x14ac:dyDescent="0.25">
      <c r="BR681"/>
    </row>
    <row r="682" spans="70:70" x14ac:dyDescent="0.25">
      <c r="BR682"/>
    </row>
    <row r="683" spans="70:70" x14ac:dyDescent="0.25">
      <c r="BR683"/>
    </row>
    <row r="684" spans="70:70" x14ac:dyDescent="0.25">
      <c r="BR684"/>
    </row>
    <row r="685" spans="70:70" x14ac:dyDescent="0.25">
      <c r="BR685"/>
    </row>
    <row r="686" spans="70:70" x14ac:dyDescent="0.25">
      <c r="BR686"/>
    </row>
    <row r="687" spans="70:70" x14ac:dyDescent="0.25">
      <c r="BR687"/>
    </row>
    <row r="688" spans="70:70" x14ac:dyDescent="0.25">
      <c r="BR688"/>
    </row>
    <row r="689" spans="70:70" x14ac:dyDescent="0.25">
      <c r="BR689"/>
    </row>
    <row r="690" spans="70:70" x14ac:dyDescent="0.25">
      <c r="BR690"/>
    </row>
    <row r="691" spans="70:70" x14ac:dyDescent="0.25">
      <c r="BR691"/>
    </row>
    <row r="692" spans="70:70" x14ac:dyDescent="0.25">
      <c r="BR692"/>
    </row>
    <row r="693" spans="70:70" x14ac:dyDescent="0.25">
      <c r="BR693"/>
    </row>
    <row r="694" spans="70:70" x14ac:dyDescent="0.25">
      <c r="BR694"/>
    </row>
    <row r="695" spans="70:70" x14ac:dyDescent="0.25">
      <c r="BR695"/>
    </row>
    <row r="696" spans="70:70" x14ac:dyDescent="0.25">
      <c r="BR696"/>
    </row>
    <row r="697" spans="70:70" x14ac:dyDescent="0.25">
      <c r="BR697"/>
    </row>
    <row r="698" spans="70:70" x14ac:dyDescent="0.25">
      <c r="BR698"/>
    </row>
    <row r="699" spans="70:70" x14ac:dyDescent="0.25">
      <c r="BR699"/>
    </row>
    <row r="700" spans="70:70" x14ac:dyDescent="0.25">
      <c r="BR700"/>
    </row>
    <row r="701" spans="70:70" x14ac:dyDescent="0.25">
      <c r="BR701"/>
    </row>
    <row r="702" spans="70:70" x14ac:dyDescent="0.25">
      <c r="BR702"/>
    </row>
    <row r="703" spans="70:70" x14ac:dyDescent="0.25">
      <c r="BR703"/>
    </row>
    <row r="704" spans="70:70" x14ac:dyDescent="0.25">
      <c r="BR704"/>
    </row>
    <row r="705" spans="70:70" x14ac:dyDescent="0.25">
      <c r="BR705"/>
    </row>
    <row r="706" spans="70:70" x14ac:dyDescent="0.25">
      <c r="BR706"/>
    </row>
    <row r="707" spans="70:70" x14ac:dyDescent="0.25">
      <c r="BR707"/>
    </row>
    <row r="708" spans="70:70" x14ac:dyDescent="0.25">
      <c r="BR708"/>
    </row>
    <row r="709" spans="70:70" x14ac:dyDescent="0.25">
      <c r="BR709"/>
    </row>
    <row r="710" spans="70:70" x14ac:dyDescent="0.25">
      <c r="BR710"/>
    </row>
    <row r="711" spans="70:70" x14ac:dyDescent="0.25">
      <c r="BR711"/>
    </row>
    <row r="712" spans="70:70" x14ac:dyDescent="0.25">
      <c r="BR712"/>
    </row>
    <row r="713" spans="70:70" x14ac:dyDescent="0.25">
      <c r="BR713"/>
    </row>
    <row r="714" spans="70:70" x14ac:dyDescent="0.25">
      <c r="BR714"/>
    </row>
    <row r="715" spans="70:70" x14ac:dyDescent="0.25">
      <c r="BR715"/>
    </row>
    <row r="716" spans="70:70" x14ac:dyDescent="0.25">
      <c r="BR716"/>
    </row>
    <row r="717" spans="70:70" x14ac:dyDescent="0.25">
      <c r="BR717"/>
    </row>
    <row r="718" spans="70:70" x14ac:dyDescent="0.25">
      <c r="BR718"/>
    </row>
    <row r="719" spans="70:70" x14ac:dyDescent="0.25">
      <c r="BR719"/>
    </row>
    <row r="720" spans="70:70" x14ac:dyDescent="0.25">
      <c r="BR720"/>
    </row>
    <row r="721" spans="70:70" x14ac:dyDescent="0.25">
      <c r="BR721"/>
    </row>
    <row r="722" spans="70:70" x14ac:dyDescent="0.25">
      <c r="BR722"/>
    </row>
    <row r="723" spans="70:70" x14ac:dyDescent="0.25">
      <c r="BR723"/>
    </row>
    <row r="724" spans="70:70" x14ac:dyDescent="0.25">
      <c r="BR724"/>
    </row>
    <row r="725" spans="70:70" x14ac:dyDescent="0.25">
      <c r="BR725"/>
    </row>
    <row r="726" spans="70:70" x14ac:dyDescent="0.25">
      <c r="BR726"/>
    </row>
    <row r="727" spans="70:70" x14ac:dyDescent="0.25">
      <c r="BR727"/>
    </row>
    <row r="728" spans="70:70" x14ac:dyDescent="0.25">
      <c r="BR728"/>
    </row>
    <row r="729" spans="70:70" x14ac:dyDescent="0.25">
      <c r="BR729"/>
    </row>
    <row r="730" spans="70:70" x14ac:dyDescent="0.25">
      <c r="BR730"/>
    </row>
    <row r="731" spans="70:70" x14ac:dyDescent="0.25">
      <c r="BR731"/>
    </row>
    <row r="732" spans="70:70" x14ac:dyDescent="0.25">
      <c r="BR732"/>
    </row>
    <row r="733" spans="70:70" x14ac:dyDescent="0.25">
      <c r="BR733"/>
    </row>
    <row r="734" spans="70:70" x14ac:dyDescent="0.25">
      <c r="BR734"/>
    </row>
    <row r="735" spans="70:70" x14ac:dyDescent="0.25">
      <c r="BR735"/>
    </row>
    <row r="736" spans="70:70" x14ac:dyDescent="0.25">
      <c r="BR736"/>
    </row>
    <row r="737" spans="70:70" x14ac:dyDescent="0.25">
      <c r="BR737"/>
    </row>
    <row r="738" spans="70:70" x14ac:dyDescent="0.25">
      <c r="BR738"/>
    </row>
    <row r="739" spans="70:70" x14ac:dyDescent="0.25">
      <c r="BR739"/>
    </row>
    <row r="740" spans="70:70" x14ac:dyDescent="0.25">
      <c r="BR740"/>
    </row>
    <row r="741" spans="70:70" x14ac:dyDescent="0.25">
      <c r="BR741"/>
    </row>
    <row r="742" spans="70:70" x14ac:dyDescent="0.25">
      <c r="BR742"/>
    </row>
    <row r="743" spans="70:70" x14ac:dyDescent="0.25">
      <c r="BR743"/>
    </row>
    <row r="744" spans="70:70" x14ac:dyDescent="0.25">
      <c r="BR744"/>
    </row>
    <row r="745" spans="70:70" x14ac:dyDescent="0.25">
      <c r="BR745"/>
    </row>
    <row r="746" spans="70:70" x14ac:dyDescent="0.25">
      <c r="BR746"/>
    </row>
    <row r="747" spans="70:70" x14ac:dyDescent="0.25">
      <c r="BR747"/>
    </row>
    <row r="748" spans="70:70" x14ac:dyDescent="0.25">
      <c r="BR748"/>
    </row>
    <row r="749" spans="70:70" x14ac:dyDescent="0.25">
      <c r="BR749"/>
    </row>
    <row r="750" spans="70:70" x14ac:dyDescent="0.25">
      <c r="BR750"/>
    </row>
    <row r="751" spans="70:70" x14ac:dyDescent="0.25">
      <c r="BR751"/>
    </row>
    <row r="752" spans="70:70" x14ac:dyDescent="0.25">
      <c r="BR752"/>
    </row>
    <row r="753" spans="70:70" x14ac:dyDescent="0.25">
      <c r="BR753"/>
    </row>
    <row r="754" spans="70:70" x14ac:dyDescent="0.25">
      <c r="BR754"/>
    </row>
    <row r="755" spans="70:70" x14ac:dyDescent="0.25">
      <c r="BR755"/>
    </row>
    <row r="756" spans="70:70" x14ac:dyDescent="0.25">
      <c r="BR756"/>
    </row>
    <row r="757" spans="70:70" x14ac:dyDescent="0.25">
      <c r="BR757"/>
    </row>
    <row r="758" spans="70:70" x14ac:dyDescent="0.25">
      <c r="BR758"/>
    </row>
    <row r="759" spans="70:70" x14ac:dyDescent="0.25">
      <c r="BR759"/>
    </row>
    <row r="760" spans="70:70" x14ac:dyDescent="0.25">
      <c r="BR760"/>
    </row>
    <row r="761" spans="70:70" x14ac:dyDescent="0.25">
      <c r="BR761"/>
    </row>
    <row r="762" spans="70:70" x14ac:dyDescent="0.25">
      <c r="BR762"/>
    </row>
    <row r="763" spans="70:70" x14ac:dyDescent="0.25">
      <c r="BR763"/>
    </row>
    <row r="764" spans="70:70" x14ac:dyDescent="0.25">
      <c r="BR764"/>
    </row>
    <row r="765" spans="70:70" x14ac:dyDescent="0.25">
      <c r="BR765"/>
    </row>
    <row r="766" spans="70:70" x14ac:dyDescent="0.25">
      <c r="BR766"/>
    </row>
    <row r="767" spans="70:70" x14ac:dyDescent="0.25">
      <c r="BR767"/>
    </row>
    <row r="768" spans="70:70" x14ac:dyDescent="0.25">
      <c r="BR768"/>
    </row>
    <row r="769" spans="70:70" x14ac:dyDescent="0.25">
      <c r="BR769"/>
    </row>
    <row r="770" spans="70:70" x14ac:dyDescent="0.25">
      <c r="BR770"/>
    </row>
    <row r="771" spans="70:70" x14ac:dyDescent="0.25">
      <c r="BR771"/>
    </row>
    <row r="772" spans="70:70" x14ac:dyDescent="0.25">
      <c r="BR772"/>
    </row>
    <row r="773" spans="70:70" x14ac:dyDescent="0.25">
      <c r="BR773"/>
    </row>
    <row r="774" spans="70:70" x14ac:dyDescent="0.25">
      <c r="BR774"/>
    </row>
    <row r="775" spans="70:70" x14ac:dyDescent="0.25">
      <c r="BR775"/>
    </row>
    <row r="776" spans="70:70" x14ac:dyDescent="0.25">
      <c r="BR776"/>
    </row>
    <row r="777" spans="70:70" x14ac:dyDescent="0.25">
      <c r="BR777"/>
    </row>
    <row r="778" spans="70:70" x14ac:dyDescent="0.25">
      <c r="BR778"/>
    </row>
    <row r="779" spans="70:70" x14ac:dyDescent="0.25">
      <c r="BR779"/>
    </row>
    <row r="780" spans="70:70" x14ac:dyDescent="0.25">
      <c r="BR780"/>
    </row>
    <row r="781" spans="70:70" x14ac:dyDescent="0.25">
      <c r="BR781"/>
    </row>
    <row r="782" spans="70:70" x14ac:dyDescent="0.25">
      <c r="BR782"/>
    </row>
    <row r="783" spans="70:70" x14ac:dyDescent="0.25">
      <c r="BR783"/>
    </row>
    <row r="784" spans="70:70" x14ac:dyDescent="0.25">
      <c r="BR784"/>
    </row>
    <row r="785" spans="70:70" x14ac:dyDescent="0.25">
      <c r="BR785"/>
    </row>
    <row r="786" spans="70:70" x14ac:dyDescent="0.25">
      <c r="BR786"/>
    </row>
    <row r="787" spans="70:70" x14ac:dyDescent="0.25">
      <c r="BR787"/>
    </row>
    <row r="788" spans="70:70" x14ac:dyDescent="0.25">
      <c r="BR788"/>
    </row>
    <row r="789" spans="70:70" x14ac:dyDescent="0.25">
      <c r="BR789"/>
    </row>
    <row r="790" spans="70:70" x14ac:dyDescent="0.25">
      <c r="BR790"/>
    </row>
    <row r="791" spans="70:70" x14ac:dyDescent="0.25">
      <c r="BR791"/>
    </row>
    <row r="792" spans="70:70" x14ac:dyDescent="0.25">
      <c r="BR792"/>
    </row>
    <row r="793" spans="70:70" x14ac:dyDescent="0.25">
      <c r="BR793"/>
    </row>
    <row r="794" spans="70:70" x14ac:dyDescent="0.25">
      <c r="BR794"/>
    </row>
    <row r="795" spans="70:70" x14ac:dyDescent="0.25">
      <c r="BR795"/>
    </row>
    <row r="796" spans="70:70" x14ac:dyDescent="0.25">
      <c r="BR796"/>
    </row>
    <row r="797" spans="70:70" x14ac:dyDescent="0.25">
      <c r="BR797"/>
    </row>
    <row r="798" spans="70:70" x14ac:dyDescent="0.25">
      <c r="BR798"/>
    </row>
    <row r="799" spans="70:70" x14ac:dyDescent="0.25">
      <c r="BR799"/>
    </row>
    <row r="800" spans="70:70" x14ac:dyDescent="0.25">
      <c r="BR800"/>
    </row>
    <row r="801" spans="70:70" x14ac:dyDescent="0.25">
      <c r="BR801"/>
    </row>
    <row r="802" spans="70:70" x14ac:dyDescent="0.25">
      <c r="BR802"/>
    </row>
    <row r="803" spans="70:70" x14ac:dyDescent="0.25">
      <c r="BR803"/>
    </row>
    <row r="804" spans="70:70" x14ac:dyDescent="0.25">
      <c r="BR804"/>
    </row>
    <row r="805" spans="70:70" x14ac:dyDescent="0.25">
      <c r="BR805"/>
    </row>
    <row r="806" spans="70:70" x14ac:dyDescent="0.25">
      <c r="BR806"/>
    </row>
    <row r="807" spans="70:70" x14ac:dyDescent="0.25">
      <c r="BR807"/>
    </row>
    <row r="808" spans="70:70" x14ac:dyDescent="0.25">
      <c r="BR808"/>
    </row>
    <row r="809" spans="70:70" x14ac:dyDescent="0.25">
      <c r="BR809"/>
    </row>
    <row r="810" spans="70:70" x14ac:dyDescent="0.25">
      <c r="BR810"/>
    </row>
    <row r="811" spans="70:70" x14ac:dyDescent="0.25">
      <c r="BR811"/>
    </row>
    <row r="812" spans="70:70" x14ac:dyDescent="0.25">
      <c r="BR812"/>
    </row>
    <row r="813" spans="70:70" x14ac:dyDescent="0.25">
      <c r="BR813"/>
    </row>
    <row r="814" spans="70:70" x14ac:dyDescent="0.25">
      <c r="BR814"/>
    </row>
    <row r="815" spans="70:70" x14ac:dyDescent="0.25">
      <c r="BR815"/>
    </row>
    <row r="816" spans="70:70" x14ac:dyDescent="0.25">
      <c r="BR816"/>
    </row>
    <row r="817" spans="70:70" x14ac:dyDescent="0.25">
      <c r="BR817"/>
    </row>
    <row r="818" spans="70:70" x14ac:dyDescent="0.25">
      <c r="BR818"/>
    </row>
    <row r="819" spans="70:70" x14ac:dyDescent="0.25">
      <c r="BR819"/>
    </row>
    <row r="820" spans="70:70" x14ac:dyDescent="0.25">
      <c r="BR820"/>
    </row>
    <row r="821" spans="70:70" x14ac:dyDescent="0.25">
      <c r="BR821"/>
    </row>
    <row r="822" spans="70:70" x14ac:dyDescent="0.25">
      <c r="BR822"/>
    </row>
    <row r="823" spans="70:70" x14ac:dyDescent="0.25">
      <c r="BR823"/>
    </row>
    <row r="824" spans="70:70" x14ac:dyDescent="0.25">
      <c r="BR824"/>
    </row>
    <row r="825" spans="70:70" x14ac:dyDescent="0.25">
      <c r="BR825"/>
    </row>
    <row r="826" spans="70:70" x14ac:dyDescent="0.25">
      <c r="BR826"/>
    </row>
    <row r="827" spans="70:70" x14ac:dyDescent="0.25">
      <c r="BR827"/>
    </row>
    <row r="828" spans="70:70" x14ac:dyDescent="0.25">
      <c r="BR828"/>
    </row>
    <row r="829" spans="70:70" x14ac:dyDescent="0.25">
      <c r="BR829"/>
    </row>
    <row r="830" spans="70:70" x14ac:dyDescent="0.25">
      <c r="BR830"/>
    </row>
    <row r="831" spans="70:70" x14ac:dyDescent="0.25">
      <c r="BR831"/>
    </row>
    <row r="832" spans="70:70" x14ac:dyDescent="0.25">
      <c r="BR832"/>
    </row>
    <row r="833" spans="70:70" x14ac:dyDescent="0.25">
      <c r="BR833"/>
    </row>
    <row r="834" spans="70:70" x14ac:dyDescent="0.25">
      <c r="BR834"/>
    </row>
    <row r="835" spans="70:70" x14ac:dyDescent="0.25">
      <c r="BR835"/>
    </row>
    <row r="836" spans="70:70" x14ac:dyDescent="0.25">
      <c r="BR836"/>
    </row>
    <row r="837" spans="70:70" x14ac:dyDescent="0.25">
      <c r="BR837"/>
    </row>
    <row r="838" spans="70:70" x14ac:dyDescent="0.25">
      <c r="BR838"/>
    </row>
    <row r="839" spans="70:70" x14ac:dyDescent="0.25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ColWidth="9.109375" defaultRowHeight="10.199999999999999" x14ac:dyDescent="0.2"/>
  <cols>
    <col min="1" max="1" width="9.109375" style="13"/>
    <col min="2" max="2" width="13.6640625" style="11" customWidth="1"/>
    <col min="3" max="3" width="14" style="75" customWidth="1"/>
    <col min="4" max="4" width="16.33203125" style="77" customWidth="1"/>
    <col min="5" max="5" width="17" style="23" customWidth="1"/>
    <col min="6" max="6" width="15.109375" style="23" customWidth="1"/>
    <col min="7" max="7" width="15.88671875" style="23" customWidth="1"/>
    <col min="8" max="8" width="16.109375" style="23" customWidth="1"/>
    <col min="9" max="9" width="16.88671875" style="23" customWidth="1"/>
    <col min="10" max="10" width="15.44140625" style="23" customWidth="1"/>
    <col min="11" max="11" width="16.109375" style="23" customWidth="1"/>
    <col min="12" max="14" width="9.109375" style="13"/>
    <col min="15" max="15" width="17" style="13" customWidth="1"/>
    <col min="16" max="16384" width="9.10937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ColWidth="9.109375" defaultRowHeight="13.2" x14ac:dyDescent="0.25"/>
  <cols>
    <col min="1" max="1" width="9.109375" style="12"/>
    <col min="2" max="2" width="10.5546875" style="11" customWidth="1"/>
    <col min="3" max="3" width="19.5546875" style="41" customWidth="1"/>
    <col min="4" max="4" width="20.33203125" style="44" customWidth="1"/>
    <col min="5" max="5" width="18.44140625" style="44" customWidth="1"/>
    <col min="6" max="6" width="19.109375" style="44" customWidth="1"/>
    <col min="7" max="7" width="19.44140625" style="44" customWidth="1"/>
    <col min="8" max="8" width="20.109375" style="44" customWidth="1"/>
    <col min="9" max="9" width="19.44140625" style="44" customWidth="1"/>
    <col min="10" max="10" width="20.109375" style="44" customWidth="1"/>
    <col min="11" max="11" width="21.88671875" style="12" customWidth="1"/>
    <col min="12" max="12" width="22.5546875" style="12" customWidth="1"/>
    <col min="13" max="13" width="20.6640625" style="12" customWidth="1"/>
    <col min="14" max="14" width="21.44140625" style="12" customWidth="1"/>
    <col min="15" max="15" width="21.6640625" style="12" customWidth="1"/>
    <col min="16" max="16" width="22.44140625" style="12" customWidth="1"/>
    <col min="17" max="17" width="21.6640625" style="12" customWidth="1"/>
    <col min="18" max="18" width="22.44140625" style="12" customWidth="1"/>
    <col min="19" max="23" width="9.109375" style="12"/>
    <col min="24" max="24" width="17" style="17" customWidth="1"/>
    <col min="25" max="25" width="11.44140625" style="12" customWidth="1"/>
    <col min="26" max="26" width="17.109375" style="12" customWidth="1"/>
    <col min="27" max="27" width="18.109375" style="12" customWidth="1"/>
    <col min="28" max="28" width="15.5546875" style="12" customWidth="1"/>
    <col min="29" max="29" width="16.5546875" style="12" customWidth="1"/>
    <col min="30" max="30" width="16.33203125" style="12" customWidth="1"/>
    <col min="31" max="31" width="17.33203125" style="12" customWidth="1"/>
    <col min="32" max="32" width="16.109375" style="12" customWidth="1"/>
    <col min="33" max="33" width="17.109375" style="12" customWidth="1"/>
    <col min="34" max="16384" width="9.109375" style="12"/>
  </cols>
  <sheetData>
    <row r="1" spans="2:24" ht="39" customHeight="1" x14ac:dyDescent="0.25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5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5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5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5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5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5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5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5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5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5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5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5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5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5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5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5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5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5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5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5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5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5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5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5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5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5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5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5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5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5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5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5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5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5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5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5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5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5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5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5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5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5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5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5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5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5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5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5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5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5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5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5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5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5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5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5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5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5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5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5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5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5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5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5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5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5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5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5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5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5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5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5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5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5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5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5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5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5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5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5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5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5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5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5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5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5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5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5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5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5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5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5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5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5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5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5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5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5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5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5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5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5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5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5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5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5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5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5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5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5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5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5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5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5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5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5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5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5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5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5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5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5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5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5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5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5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5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5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5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5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5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5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5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5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5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5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5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5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5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5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5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5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5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5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5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5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5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5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5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5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5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5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5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5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5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5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5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5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5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5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5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5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5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5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5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5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5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5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5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5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5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5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5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5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5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5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5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5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5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5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5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5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5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5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5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5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5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5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5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5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5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5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5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5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5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5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5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5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5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5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5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5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5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5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5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5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5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5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5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5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5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5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5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5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5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5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5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5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5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5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5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5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5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5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5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5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5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5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5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5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5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5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5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5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5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5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5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5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5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5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5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5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5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5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5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5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5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5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5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5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5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5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5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5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5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5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5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5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5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5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5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5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5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5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5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5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5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5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5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5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5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5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5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5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5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5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5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5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5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5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5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5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5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5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5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5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5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5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5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5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5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5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5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5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5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5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5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5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5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5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5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5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5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5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5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5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5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5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5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5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5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5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5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5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5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5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5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5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5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5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5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5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5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5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5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5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5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5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5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5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5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5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5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5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5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5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5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5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5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5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5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5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5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5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5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5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5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5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5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5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5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5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5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5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5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5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5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5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5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5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5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5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5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5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5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5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5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5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5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5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5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5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5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5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5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5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5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5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5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5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5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5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5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5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5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5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5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5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5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5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5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5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5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5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5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5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5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5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5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5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5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5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5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5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5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5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5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5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5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5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5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5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5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5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5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5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5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5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5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5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5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5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5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5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5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5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5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5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5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5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5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5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5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5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5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5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5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5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5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5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5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5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5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5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5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5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5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5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5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5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5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5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5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5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5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5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5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5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5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5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5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5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5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5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5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5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5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5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5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5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5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5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5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5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5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5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5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5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5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5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5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5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5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5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5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5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5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5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5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5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5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5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5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5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5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5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5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5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5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5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5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5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5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5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5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5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5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5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5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5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5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5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5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5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5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5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5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5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5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5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5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5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5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5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5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5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5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5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5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5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5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5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5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5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5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5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5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5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5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5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5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5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5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5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5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5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5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5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5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5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5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5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5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5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5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5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5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5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5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5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5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5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5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5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5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5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5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5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5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5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5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5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5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5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5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5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5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5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5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5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5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5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5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5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5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5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5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5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5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5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5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5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5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5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5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5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5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5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5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5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5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5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5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5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5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5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5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5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5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5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5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5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5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5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5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5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5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5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5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5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5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5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5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5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5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5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5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2000-07-28T15:27:48Z</cp:lastPrinted>
  <dcterms:created xsi:type="dcterms:W3CDTF">1997-10-31T14:49:36Z</dcterms:created>
  <dcterms:modified xsi:type="dcterms:W3CDTF">2023-09-10T11:42:24Z</dcterms:modified>
</cp:coreProperties>
</file>