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376" yWindow="-132" windowWidth="9816" windowHeight="9132" tabRatio="786"/>
  </bookViews>
  <sheets>
    <sheet name="Reported" sheetId="1" r:id="rId1"/>
  </sheets>
  <externalReferences>
    <externalReference r:id="rId2"/>
    <externalReference r:id="rId3"/>
    <externalReference r:id="rId4"/>
    <externalReference r:id="rId5"/>
    <externalReference r:id="rId6"/>
  </externalReferences>
  <definedNames>
    <definedName name="_Order1" hidden="1">0</definedName>
    <definedName name="_Order2" hidden="1">0</definedName>
    <definedName name="_xlnm.Print_Area" localSheetId="0">Reported!$A$1:$G$152</definedName>
    <definedName name="_xlnm.Print_Titles" localSheetId="0">Reported!$1:$5</definedName>
  </definedNames>
  <calcPr calcId="92512" fullCalcOnLoad="1"/>
</workbook>
</file>

<file path=xl/calcChain.xml><?xml version="1.0" encoding="utf-8"?>
<calcChain xmlns="http://schemas.openxmlformats.org/spreadsheetml/2006/main">
  <c r="D2" i="1" l="1"/>
  <c r="D7" i="1"/>
  <c r="E7" i="1"/>
  <c r="F7" i="1"/>
  <c r="G7" i="1"/>
  <c r="H7" i="1"/>
  <c r="D8" i="1"/>
  <c r="E8" i="1"/>
  <c r="F8" i="1"/>
  <c r="G8" i="1"/>
  <c r="H8" i="1"/>
  <c r="D9" i="1"/>
  <c r="E9" i="1"/>
  <c r="F9" i="1"/>
  <c r="G9" i="1"/>
  <c r="H9" i="1"/>
  <c r="D10" i="1"/>
  <c r="E10" i="1"/>
  <c r="F10" i="1"/>
  <c r="G10" i="1"/>
  <c r="H10" i="1"/>
  <c r="D13" i="1"/>
  <c r="E13" i="1"/>
  <c r="F13" i="1"/>
  <c r="G13" i="1"/>
  <c r="H13" i="1"/>
  <c r="D14" i="1"/>
  <c r="E14" i="1"/>
  <c r="F14" i="1"/>
  <c r="G14" i="1"/>
  <c r="H14" i="1"/>
  <c r="H15" i="1"/>
  <c r="D16" i="1"/>
  <c r="E16" i="1"/>
  <c r="F16" i="1"/>
  <c r="G16" i="1"/>
  <c r="H16" i="1"/>
  <c r="D17" i="1"/>
  <c r="E17" i="1"/>
  <c r="F17" i="1"/>
  <c r="G17" i="1"/>
  <c r="H17" i="1"/>
  <c r="D18" i="1"/>
  <c r="E18" i="1"/>
  <c r="F18" i="1"/>
  <c r="G18" i="1"/>
  <c r="H18" i="1"/>
  <c r="D19" i="1"/>
  <c r="E19" i="1"/>
  <c r="F19" i="1"/>
  <c r="G19" i="1"/>
  <c r="H19" i="1"/>
  <c r="D20" i="1"/>
  <c r="E20" i="1"/>
  <c r="F20" i="1"/>
  <c r="G20" i="1"/>
  <c r="H20" i="1"/>
  <c r="D21" i="1"/>
  <c r="E21" i="1"/>
  <c r="F21" i="1"/>
  <c r="G21" i="1"/>
  <c r="H21" i="1"/>
  <c r="D22" i="1"/>
  <c r="E22" i="1"/>
  <c r="F22" i="1"/>
  <c r="G22" i="1"/>
  <c r="H22" i="1"/>
  <c r="D25" i="1"/>
  <c r="E25" i="1"/>
  <c r="F25" i="1"/>
  <c r="G25" i="1"/>
  <c r="H25" i="1"/>
  <c r="D26" i="1"/>
  <c r="E26" i="1"/>
  <c r="F26" i="1"/>
  <c r="G26" i="1"/>
  <c r="H26" i="1"/>
  <c r="D27" i="1"/>
  <c r="E27" i="1"/>
  <c r="F27" i="1"/>
  <c r="G27" i="1"/>
  <c r="H27" i="1"/>
  <c r="D30" i="1"/>
  <c r="E30" i="1"/>
  <c r="F30" i="1"/>
  <c r="G30" i="1"/>
  <c r="H30" i="1"/>
  <c r="D31" i="1"/>
  <c r="E31" i="1"/>
  <c r="F31" i="1"/>
  <c r="G31" i="1"/>
  <c r="H31" i="1"/>
  <c r="D32" i="1"/>
  <c r="E32" i="1"/>
  <c r="F32" i="1"/>
  <c r="G32" i="1"/>
  <c r="H32" i="1"/>
  <c r="D35" i="1"/>
  <c r="E35" i="1"/>
  <c r="F35" i="1"/>
  <c r="G35" i="1"/>
  <c r="H35" i="1"/>
  <c r="D36" i="1"/>
  <c r="E36" i="1"/>
  <c r="F36" i="1"/>
  <c r="G36" i="1"/>
  <c r="H36" i="1"/>
  <c r="D37" i="1"/>
  <c r="E37" i="1"/>
  <c r="F37" i="1"/>
  <c r="G37" i="1"/>
  <c r="H37" i="1"/>
  <c r="D38" i="1"/>
  <c r="E38" i="1"/>
  <c r="F38" i="1"/>
  <c r="G38" i="1"/>
  <c r="H38" i="1"/>
  <c r="H39" i="1"/>
  <c r="D40" i="1"/>
  <c r="E40" i="1"/>
  <c r="F40" i="1"/>
  <c r="G40" i="1"/>
  <c r="H40" i="1"/>
  <c r="D41" i="1"/>
  <c r="E41" i="1"/>
  <c r="F41" i="1"/>
  <c r="G41" i="1"/>
  <c r="H41" i="1"/>
  <c r="D42" i="1"/>
  <c r="E42" i="1"/>
  <c r="F42" i="1"/>
  <c r="G42" i="1"/>
  <c r="H42" i="1"/>
  <c r="D43" i="1"/>
  <c r="E43" i="1"/>
  <c r="F43" i="1"/>
  <c r="G43" i="1"/>
  <c r="H43" i="1"/>
  <c r="D44" i="1"/>
  <c r="E44" i="1"/>
  <c r="H44" i="1"/>
  <c r="M44" i="1"/>
  <c r="N44" i="1"/>
  <c r="D45" i="1"/>
  <c r="E45" i="1"/>
  <c r="F45" i="1"/>
  <c r="G45" i="1"/>
  <c r="H45" i="1"/>
  <c r="D48" i="1"/>
  <c r="E48" i="1"/>
  <c r="G48" i="1"/>
  <c r="H48" i="1"/>
  <c r="D49" i="1"/>
  <c r="E49" i="1"/>
  <c r="F49" i="1"/>
  <c r="G49" i="1"/>
  <c r="H49" i="1"/>
  <c r="D50" i="1"/>
  <c r="E50" i="1"/>
  <c r="F50" i="1"/>
  <c r="G50" i="1"/>
  <c r="H50" i="1"/>
  <c r="D51" i="1"/>
  <c r="E51" i="1"/>
  <c r="F51" i="1"/>
  <c r="G51" i="1"/>
  <c r="H51" i="1"/>
  <c r="D52" i="1"/>
  <c r="E52" i="1"/>
  <c r="F52" i="1"/>
  <c r="G52" i="1"/>
  <c r="H52" i="1"/>
  <c r="D53" i="1"/>
  <c r="E53" i="1"/>
  <c r="F53" i="1"/>
  <c r="G53" i="1"/>
  <c r="H53" i="1"/>
  <c r="D54" i="1"/>
  <c r="E54" i="1"/>
  <c r="F54" i="1"/>
  <c r="G54" i="1"/>
  <c r="H54" i="1"/>
  <c r="D55" i="1"/>
  <c r="E55" i="1"/>
  <c r="F55" i="1"/>
  <c r="G55" i="1"/>
  <c r="H55" i="1"/>
  <c r="D56" i="1"/>
  <c r="E56" i="1"/>
  <c r="F56" i="1"/>
  <c r="G56" i="1"/>
  <c r="H56" i="1"/>
  <c r="D57" i="1"/>
  <c r="E57" i="1"/>
  <c r="F57" i="1"/>
  <c r="G57" i="1"/>
  <c r="H57" i="1"/>
  <c r="M57" i="1"/>
  <c r="D58" i="1"/>
  <c r="E58" i="1"/>
  <c r="F58" i="1"/>
  <c r="G58" i="1"/>
  <c r="H58" i="1"/>
  <c r="D59" i="1"/>
  <c r="E59" i="1"/>
  <c r="F59" i="1"/>
  <c r="G59" i="1"/>
  <c r="H59" i="1"/>
  <c r="D60" i="1"/>
  <c r="E60" i="1"/>
  <c r="F60" i="1"/>
  <c r="G60" i="1"/>
  <c r="H60" i="1"/>
  <c r="D61" i="1"/>
  <c r="E61" i="1"/>
  <c r="F61" i="1"/>
  <c r="G61" i="1"/>
  <c r="H61" i="1"/>
  <c r="D62" i="1"/>
  <c r="E62" i="1"/>
  <c r="F62" i="1"/>
  <c r="G62" i="1"/>
  <c r="H62" i="1"/>
  <c r="D63" i="1"/>
  <c r="E63" i="1"/>
  <c r="F63" i="1"/>
  <c r="G63" i="1"/>
  <c r="H63" i="1"/>
  <c r="D64" i="1"/>
  <c r="E64" i="1"/>
  <c r="F64" i="1"/>
  <c r="G64" i="1"/>
  <c r="H64" i="1"/>
  <c r="D65" i="1"/>
  <c r="E65" i="1"/>
  <c r="F65" i="1"/>
  <c r="G65" i="1"/>
  <c r="H65" i="1"/>
  <c r="D66" i="1"/>
  <c r="E66" i="1"/>
  <c r="F66" i="1"/>
  <c r="G66" i="1"/>
  <c r="H66" i="1"/>
  <c r="D67" i="1"/>
  <c r="E67" i="1"/>
  <c r="F67" i="1"/>
  <c r="G67" i="1"/>
  <c r="H67" i="1"/>
  <c r="D70" i="1"/>
  <c r="E70" i="1"/>
  <c r="F70" i="1"/>
  <c r="G70" i="1"/>
  <c r="D71" i="1"/>
  <c r="E71" i="1"/>
  <c r="F71" i="1"/>
  <c r="G71" i="1"/>
  <c r="H71" i="1"/>
  <c r="D72" i="1"/>
  <c r="E72" i="1"/>
  <c r="F72" i="1"/>
  <c r="G72" i="1"/>
  <c r="H72" i="1"/>
  <c r="D73" i="1"/>
  <c r="E73" i="1"/>
  <c r="F73" i="1"/>
  <c r="G73" i="1"/>
  <c r="H73" i="1"/>
  <c r="D74" i="1"/>
  <c r="E74" i="1"/>
  <c r="F74" i="1"/>
  <c r="G74" i="1"/>
  <c r="H74" i="1"/>
  <c r="D75" i="1"/>
  <c r="E75" i="1"/>
  <c r="F75" i="1"/>
  <c r="G75" i="1"/>
  <c r="H75" i="1"/>
  <c r="D76" i="1"/>
  <c r="E76" i="1"/>
  <c r="F76" i="1"/>
  <c r="G76" i="1"/>
  <c r="H76" i="1"/>
  <c r="D77" i="1"/>
  <c r="E77" i="1"/>
  <c r="F77" i="1"/>
  <c r="G77" i="1"/>
  <c r="H77" i="1"/>
  <c r="D80" i="1"/>
  <c r="E80" i="1"/>
  <c r="F80" i="1"/>
  <c r="G80" i="1"/>
  <c r="H80" i="1"/>
  <c r="D81" i="1"/>
  <c r="E81" i="1"/>
  <c r="F81" i="1"/>
  <c r="G81" i="1"/>
  <c r="H81" i="1"/>
  <c r="D82" i="1"/>
  <c r="E82" i="1"/>
  <c r="F82" i="1"/>
  <c r="G82" i="1"/>
  <c r="H82" i="1"/>
  <c r="D83" i="1"/>
  <c r="E83" i="1"/>
  <c r="F83" i="1"/>
  <c r="G83" i="1"/>
  <c r="H83" i="1"/>
  <c r="D86" i="1"/>
  <c r="E86" i="1"/>
  <c r="F86" i="1"/>
  <c r="G86" i="1"/>
  <c r="H86" i="1"/>
  <c r="H87" i="1"/>
  <c r="D88" i="1"/>
  <c r="E88" i="1"/>
  <c r="F88" i="1"/>
  <c r="G88" i="1"/>
  <c r="H88" i="1"/>
  <c r="D89" i="1"/>
  <c r="E89" i="1"/>
  <c r="F89" i="1"/>
  <c r="G89" i="1"/>
  <c r="H89" i="1"/>
  <c r="D90" i="1"/>
  <c r="E90" i="1"/>
  <c r="F90" i="1"/>
  <c r="G90" i="1"/>
  <c r="H90" i="1"/>
  <c r="D91" i="1"/>
  <c r="E91" i="1"/>
  <c r="F91" i="1"/>
  <c r="G91" i="1"/>
  <c r="H91" i="1"/>
  <c r="H94" i="1"/>
  <c r="D95" i="1"/>
  <c r="E95" i="1"/>
  <c r="F95" i="1"/>
  <c r="G95" i="1"/>
  <c r="H95" i="1"/>
  <c r="D96" i="1"/>
  <c r="E96" i="1"/>
  <c r="F96" i="1"/>
  <c r="G96" i="1"/>
  <c r="H96" i="1"/>
  <c r="H97" i="1"/>
  <c r="H98" i="1"/>
  <c r="D99" i="1"/>
  <c r="E99" i="1"/>
  <c r="F99" i="1"/>
  <c r="G99" i="1"/>
  <c r="H99" i="1"/>
  <c r="D100" i="1"/>
  <c r="E100" i="1"/>
  <c r="F100" i="1"/>
  <c r="G100" i="1"/>
  <c r="H100" i="1"/>
  <c r="D103" i="1"/>
  <c r="E103" i="1"/>
  <c r="F103" i="1"/>
  <c r="G103" i="1"/>
  <c r="H103" i="1"/>
  <c r="D104" i="1"/>
  <c r="E104" i="1"/>
  <c r="F104" i="1"/>
  <c r="G104" i="1"/>
  <c r="H104" i="1"/>
  <c r="D105" i="1"/>
  <c r="E105" i="1"/>
  <c r="F105" i="1"/>
  <c r="G105" i="1"/>
  <c r="H105" i="1"/>
  <c r="D108" i="1"/>
  <c r="E108" i="1"/>
  <c r="F108" i="1"/>
  <c r="G108" i="1"/>
  <c r="H108" i="1"/>
  <c r="D109" i="1"/>
  <c r="E109" i="1"/>
  <c r="F109" i="1"/>
  <c r="G109" i="1"/>
  <c r="H109" i="1"/>
  <c r="D110" i="1"/>
  <c r="E110" i="1"/>
  <c r="F110" i="1"/>
  <c r="G110" i="1"/>
  <c r="H110" i="1"/>
  <c r="D111" i="1"/>
  <c r="E111" i="1"/>
  <c r="F111" i="1"/>
  <c r="G111" i="1"/>
  <c r="H111" i="1"/>
  <c r="D114" i="1"/>
  <c r="E114" i="1"/>
  <c r="F114" i="1"/>
  <c r="G114" i="1"/>
  <c r="H114" i="1"/>
  <c r="D115" i="1"/>
  <c r="E115" i="1"/>
  <c r="F115" i="1"/>
  <c r="G115" i="1"/>
  <c r="D116" i="1"/>
  <c r="E116" i="1"/>
  <c r="F116" i="1"/>
  <c r="G116" i="1"/>
  <c r="H116" i="1"/>
  <c r="D117" i="1"/>
  <c r="E117" i="1"/>
  <c r="F117" i="1"/>
  <c r="G117" i="1"/>
  <c r="H117" i="1"/>
  <c r="D118" i="1"/>
  <c r="E118" i="1"/>
  <c r="F118" i="1"/>
  <c r="G118" i="1"/>
  <c r="H118" i="1"/>
  <c r="D119" i="1"/>
  <c r="E119" i="1"/>
  <c r="F119" i="1"/>
  <c r="G119" i="1"/>
  <c r="H119" i="1"/>
  <c r="D120" i="1"/>
  <c r="E120" i="1"/>
  <c r="F120" i="1"/>
  <c r="G120" i="1"/>
  <c r="H120" i="1"/>
  <c r="D121" i="1"/>
  <c r="E121" i="1"/>
  <c r="F121" i="1"/>
  <c r="G121" i="1"/>
  <c r="H121" i="1"/>
  <c r="D122" i="1"/>
  <c r="E122" i="1"/>
  <c r="F122" i="1"/>
  <c r="G122" i="1"/>
  <c r="H122" i="1"/>
  <c r="D123" i="1"/>
  <c r="E123" i="1"/>
  <c r="F123" i="1"/>
  <c r="G123" i="1"/>
  <c r="H123" i="1"/>
  <c r="D124" i="1"/>
  <c r="E124" i="1"/>
  <c r="F124" i="1"/>
  <c r="G124" i="1"/>
  <c r="H124" i="1"/>
  <c r="D125" i="1"/>
  <c r="E125" i="1"/>
  <c r="F125" i="1"/>
  <c r="G125" i="1"/>
  <c r="H125" i="1"/>
  <c r="D126" i="1"/>
  <c r="E126" i="1"/>
  <c r="F126" i="1"/>
  <c r="G126" i="1"/>
  <c r="H126" i="1"/>
  <c r="D127" i="1"/>
  <c r="E127" i="1"/>
  <c r="F127" i="1"/>
  <c r="G127" i="1"/>
  <c r="H127" i="1"/>
  <c r="D128" i="1"/>
  <c r="E128" i="1"/>
  <c r="F128" i="1"/>
  <c r="G128" i="1"/>
  <c r="H128" i="1"/>
  <c r="D129" i="1"/>
  <c r="E129" i="1"/>
  <c r="F129" i="1"/>
  <c r="G129" i="1"/>
  <c r="H129" i="1"/>
  <c r="D130" i="1"/>
  <c r="E130" i="1"/>
  <c r="F130" i="1"/>
  <c r="G130" i="1"/>
  <c r="H130" i="1"/>
  <c r="H134" i="1"/>
  <c r="D135" i="1"/>
  <c r="E135" i="1"/>
  <c r="F135" i="1"/>
  <c r="G135" i="1"/>
  <c r="H135" i="1"/>
  <c r="D136" i="1"/>
  <c r="E136" i="1"/>
  <c r="F136" i="1"/>
  <c r="G136" i="1"/>
  <c r="H136" i="1"/>
  <c r="D137" i="1"/>
  <c r="E137" i="1"/>
  <c r="F137" i="1"/>
  <c r="G137" i="1"/>
  <c r="H137" i="1"/>
  <c r="D138" i="1"/>
  <c r="E138" i="1"/>
  <c r="F138" i="1"/>
  <c r="G138" i="1"/>
  <c r="H138" i="1"/>
  <c r="D139" i="1"/>
  <c r="H140" i="1"/>
  <c r="D141" i="1"/>
  <c r="E141" i="1"/>
  <c r="F141" i="1"/>
  <c r="G141" i="1"/>
  <c r="H141" i="1"/>
  <c r="D142" i="1"/>
  <c r="E142" i="1"/>
  <c r="F142" i="1"/>
  <c r="G142" i="1"/>
  <c r="H142" i="1"/>
  <c r="H143" i="1"/>
  <c r="D144" i="1"/>
  <c r="E144" i="1"/>
  <c r="F144" i="1"/>
  <c r="G144" i="1"/>
  <c r="H144" i="1"/>
  <c r="D145" i="1"/>
  <c r="E145" i="1"/>
  <c r="F145" i="1"/>
  <c r="G145" i="1"/>
  <c r="H145" i="1"/>
  <c r="D146" i="1"/>
  <c r="E146" i="1"/>
  <c r="F146" i="1"/>
  <c r="G146" i="1"/>
  <c r="H146" i="1"/>
  <c r="D147" i="1"/>
  <c r="E147" i="1"/>
  <c r="F147" i="1"/>
  <c r="G147" i="1"/>
  <c r="H147" i="1"/>
  <c r="D148" i="1"/>
  <c r="E148" i="1"/>
  <c r="F148" i="1"/>
  <c r="G148" i="1"/>
  <c r="H148" i="1"/>
  <c r="D149" i="1"/>
  <c r="E149" i="1"/>
  <c r="F149" i="1"/>
  <c r="G149" i="1"/>
  <c r="H149" i="1"/>
  <c r="D150" i="1"/>
  <c r="E150" i="1"/>
  <c r="F150" i="1"/>
  <c r="G150" i="1"/>
  <c r="H150" i="1"/>
  <c r="D151" i="1"/>
  <c r="E151" i="1"/>
  <c r="F151" i="1"/>
  <c r="G151" i="1"/>
  <c r="H151" i="1"/>
</calcChain>
</file>

<file path=xl/sharedStrings.xml><?xml version="1.0" encoding="utf-8"?>
<sst xmlns="http://schemas.openxmlformats.org/spreadsheetml/2006/main" count="391" uniqueCount="187">
  <si>
    <t>DAILY WEIGHTED AVERAGE PRICE SURVEY</t>
  </si>
  <si>
    <t>Delivery Date</t>
  </si>
  <si>
    <t>TOTAL VOLUME</t>
  </si>
  <si>
    <t>Financial</t>
  </si>
  <si>
    <t>Physical</t>
  </si>
  <si>
    <t>Net</t>
  </si>
  <si>
    <t>G.D.</t>
  </si>
  <si>
    <t>REGION CODE</t>
  </si>
  <si>
    <t>WACOGS</t>
  </si>
  <si>
    <t>(MMBtu/day)</t>
  </si>
  <si>
    <t>LOW</t>
  </si>
  <si>
    <t>HIGH</t>
  </si>
  <si>
    <t>Gas Daily</t>
  </si>
  <si>
    <t>Position</t>
  </si>
  <si>
    <t>TEXAS:  WEST WAHA</t>
  </si>
  <si>
    <t>W</t>
  </si>
  <si>
    <t>El Paso Day 2</t>
  </si>
  <si>
    <t>C</t>
  </si>
  <si>
    <t>Northern, mids 1-6</t>
  </si>
  <si>
    <t>TX</t>
  </si>
  <si>
    <t>Texas intras. (Waha)</t>
  </si>
  <si>
    <t>Transwestern (W. Tx)</t>
  </si>
  <si>
    <t>EAST TEXAS-NORTH LA. AREA</t>
  </si>
  <si>
    <t>Carthage hub tailgate</t>
  </si>
  <si>
    <t>SE</t>
  </si>
  <si>
    <t>Koch (Zone 1 &amp; 2)</t>
  </si>
  <si>
    <t>Lone Star</t>
  </si>
  <si>
    <t>MRT mainline</t>
  </si>
  <si>
    <t>MRT west leg</t>
  </si>
  <si>
    <t>NGPL TexOk (West)</t>
  </si>
  <si>
    <t>NGPL TexOk (East)</t>
  </si>
  <si>
    <t>Tennessee 100 Leg</t>
  </si>
  <si>
    <t>NE</t>
  </si>
  <si>
    <t>Texas E. ETX</t>
  </si>
  <si>
    <t>Texas Gas (entire Zone 1)</t>
  </si>
  <si>
    <t>EAST TEXAS/HOUSTON/KATY</t>
  </si>
  <si>
    <t>Houston Ship Channel</t>
  </si>
  <si>
    <t>Katy Plant Tailgate</t>
  </si>
  <si>
    <t>Trunkline North</t>
  </si>
  <si>
    <t>TEXAS -- NORTH PANHANDLE</t>
  </si>
  <si>
    <t>NGPL (Permian)</t>
  </si>
  <si>
    <t>Northern (Mid 10)</t>
  </si>
  <si>
    <t>TW, panhandle pool</t>
  </si>
  <si>
    <t>SOUTH TEXAS -- CORPUS CHRISTI</t>
  </si>
  <si>
    <t>Agua Dulce hub</t>
  </si>
  <si>
    <t>Florida Gas</t>
  </si>
  <si>
    <t>Houston PL</t>
  </si>
  <si>
    <t>Koch (Zone 1)</t>
  </si>
  <si>
    <t>Midcon Texas</t>
  </si>
  <si>
    <t>NGPL (STX)</t>
  </si>
  <si>
    <t>Tennessee, Zone 0</t>
  </si>
  <si>
    <t>Texas E. STX</t>
  </si>
  <si>
    <t>Transco, St 30</t>
  </si>
  <si>
    <t>Trunkline South</t>
  </si>
  <si>
    <t>PG&amp;E (Valero)</t>
  </si>
  <si>
    <t>LA -- ONSHORE SOUTH</t>
  </si>
  <si>
    <t>ANR</t>
  </si>
  <si>
    <t>Columbia onshore</t>
  </si>
  <si>
    <t>Columbia-Mainline</t>
  </si>
  <si>
    <t>FGT Z1</t>
  </si>
  <si>
    <t>FGT Z2</t>
  </si>
  <si>
    <t>FGT Z3</t>
  </si>
  <si>
    <t>Henry Hub</t>
  </si>
  <si>
    <t>Koch (Zone 2)</t>
  </si>
  <si>
    <t>Louisiana Intras.</t>
  </si>
  <si>
    <t>NGPL (La. pool)</t>
  </si>
  <si>
    <t>Sonat</t>
  </si>
  <si>
    <t>Tennessee (500 leg)</t>
  </si>
  <si>
    <t>Tennessee (800 leg)</t>
  </si>
  <si>
    <t>Texas E. WLA</t>
  </si>
  <si>
    <t>Texas E. ELA</t>
  </si>
  <si>
    <t>Texas Gas, Zone SL</t>
  </si>
  <si>
    <t>Transco, St. 45</t>
  </si>
  <si>
    <t>Transco, St. 65</t>
  </si>
  <si>
    <t>Trunkline W. LA</t>
  </si>
  <si>
    <t>Trunkline E. LA</t>
  </si>
  <si>
    <t>OKLAHOMA</t>
  </si>
  <si>
    <t>NGPL (Midcontinent)</t>
  </si>
  <si>
    <t>NorAm (North/South)</t>
  </si>
  <si>
    <t>NorAm (West)</t>
  </si>
  <si>
    <t>Northern (Mid11)</t>
  </si>
  <si>
    <t>ONG</t>
  </si>
  <si>
    <t>PEPL</t>
  </si>
  <si>
    <t>Williams</t>
  </si>
  <si>
    <t>NEW MEXICO:  SAN JUAN BASIN</t>
  </si>
  <si>
    <t>El Paso, Bondad</t>
  </si>
  <si>
    <t>w</t>
  </si>
  <si>
    <t>El Paso, non-Bondad</t>
  </si>
  <si>
    <t>TW Ignacio</t>
  </si>
  <si>
    <t>TW San Juan (Blanco)</t>
  </si>
  <si>
    <t>ROCKIES</t>
  </si>
  <si>
    <t>CIG (North System)</t>
  </si>
  <si>
    <t>DJ Basin</t>
  </si>
  <si>
    <t>Kern River</t>
  </si>
  <si>
    <t>Northwest, domestic</t>
  </si>
  <si>
    <t>Northwest, Stanfield</t>
  </si>
  <si>
    <t>Questar</t>
  </si>
  <si>
    <t>CANADIAN GAS</t>
  </si>
  <si>
    <t>Iroquois, Waddington</t>
  </si>
  <si>
    <t>Niagara (NFG, Tenn)</t>
  </si>
  <si>
    <t>NW - Sumas</t>
  </si>
  <si>
    <t>NOVA (AECO/NIT)</t>
  </si>
  <si>
    <t>Dawn, Ont.</t>
  </si>
  <si>
    <t>PGT/Kingsgate</t>
  </si>
  <si>
    <t>West Coast, St. 2</t>
  </si>
  <si>
    <t>APPALACHIAN GAS</t>
  </si>
  <si>
    <t>CNG, North Point</t>
  </si>
  <si>
    <t>CNG, South Point</t>
  </si>
  <si>
    <t>Columbia, App. pool</t>
  </si>
  <si>
    <t>MISS./ALA</t>
  </si>
  <si>
    <t>FGT, Mobile Bay</t>
  </si>
  <si>
    <t>Koch Mobile Bay</t>
  </si>
  <si>
    <t>Texas E. M-1 (Kosi)</t>
  </si>
  <si>
    <t>Transco, St. 85</t>
  </si>
  <si>
    <t>OTHERS</t>
  </si>
  <si>
    <t>Algonquin</t>
  </si>
  <si>
    <t>Socal gas, large packages</t>
  </si>
  <si>
    <t xml:space="preserve"> Cal Border Malin</t>
  </si>
  <si>
    <t>PG&amp;E citygate</t>
  </si>
  <si>
    <t xml:space="preserve"> Chicago LDCs, large e-users</t>
  </si>
  <si>
    <t xml:space="preserve"> Mich Cons. Power (large)</t>
  </si>
  <si>
    <t>Mich  MichCon (large)</t>
  </si>
  <si>
    <t xml:space="preserve"> NGPL Amarillo receipt</t>
  </si>
  <si>
    <t xml:space="preserve"> NGPL Iowa-Illinois receipt</t>
  </si>
  <si>
    <t>Northern, Mid 13</t>
  </si>
  <si>
    <t>Northern (Ventura)</t>
  </si>
  <si>
    <t>Northern (Demarc)</t>
  </si>
  <si>
    <t xml:space="preserve"> Tex. Eastern, M-3</t>
  </si>
  <si>
    <t xml:space="preserve"> Transco, Zone 6 (non-NY)</t>
  </si>
  <si>
    <t xml:space="preserve"> Transco, Zone 6 (NY)</t>
  </si>
  <si>
    <t>CITYGATES</t>
  </si>
  <si>
    <t xml:space="preserve"> </t>
  </si>
  <si>
    <t>California Border (Topock, Daggett)</t>
  </si>
  <si>
    <t>Socal gas, small packages</t>
  </si>
  <si>
    <t xml:space="preserve">  Kern River St. (PGE)</t>
  </si>
  <si>
    <t xml:space="preserve">  Wheeler Ridge</t>
  </si>
  <si>
    <t xml:space="preserve">  Chicago small end-users</t>
  </si>
  <si>
    <t>Fla. gates via FGT</t>
  </si>
  <si>
    <t>Michigan Citygates</t>
  </si>
  <si>
    <t xml:space="preserve">  Cons. Power (small)</t>
  </si>
  <si>
    <t xml:space="preserve">  MichCon (small)</t>
  </si>
  <si>
    <t>Mid-Atlantic Citygates</t>
  </si>
  <si>
    <t xml:space="preserve"> CNG, FT</t>
  </si>
  <si>
    <t xml:space="preserve"> Columbia</t>
  </si>
  <si>
    <t xml:space="preserve"> Iroquois IT Zone 2</t>
  </si>
  <si>
    <t xml:space="preserve"> National Fuel Gas</t>
  </si>
  <si>
    <t xml:space="preserve"> Tenn, zones 4-5</t>
  </si>
  <si>
    <t>New England Citygates</t>
  </si>
  <si>
    <t xml:space="preserve"> Northern Natural TBB</t>
  </si>
  <si>
    <t xml:space="preserve"> Northwest (all gates)</t>
  </si>
  <si>
    <t>Ship Channel</t>
  </si>
  <si>
    <t>Niagara, (NRG, Tenn)</t>
  </si>
  <si>
    <t>FGT- Mobile Bay</t>
  </si>
  <si>
    <t>Koch-Mobile Bay</t>
  </si>
  <si>
    <t>NGPL (TexOk West)</t>
  </si>
  <si>
    <t>NGPL (TexOk East)</t>
  </si>
  <si>
    <t xml:space="preserve">  LDCs, large e-users</t>
  </si>
  <si>
    <t xml:space="preserve">  Cons. Power (large)</t>
  </si>
  <si>
    <t xml:space="preserve">  MichCon (large)</t>
  </si>
  <si>
    <t xml:space="preserve">  MWA/Amarillo receipt</t>
  </si>
  <si>
    <t xml:space="preserve">  Iowa/Illinois</t>
  </si>
  <si>
    <t xml:space="preserve">  small end-users</t>
  </si>
  <si>
    <t>Tennessee, 100 Leg</t>
  </si>
  <si>
    <t>Texas Gas, Zone 1</t>
  </si>
  <si>
    <t>P G &amp; E (Valero)</t>
  </si>
  <si>
    <t>NW Ignacio</t>
  </si>
  <si>
    <t>TW San Juan</t>
  </si>
  <si>
    <t>SoCal, large packages</t>
  </si>
  <si>
    <t>Cal border Kern River St. (PGE)</t>
  </si>
  <si>
    <t xml:space="preserve"> Malin</t>
  </si>
  <si>
    <t>PGE/Citygate</t>
  </si>
  <si>
    <t>SoCal, small packages</t>
  </si>
  <si>
    <t>Columbia, App. pool (EGM Pooling Pt)</t>
  </si>
  <si>
    <t xml:space="preserve"> CNG</t>
  </si>
  <si>
    <t>FGT citygate</t>
  </si>
  <si>
    <t>PGE Topok</t>
  </si>
  <si>
    <t>PG&amp;E, Large pkgs***</t>
  </si>
  <si>
    <t>ANR- OK</t>
  </si>
  <si>
    <t>Mainline 7</t>
  </si>
  <si>
    <t>Tenn, Zone 6</t>
  </si>
  <si>
    <t>Algonquin, into</t>
  </si>
  <si>
    <t>Kern River/Opal</t>
  </si>
  <si>
    <t>Northwest Wyoming Pool</t>
  </si>
  <si>
    <t>Northwest South of Green River</t>
  </si>
  <si>
    <t>Algonquin(restricted)</t>
  </si>
  <si>
    <t>Algonquin(Non-restricted)</t>
  </si>
  <si>
    <t>Dracut (into Tenn)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</si>
</sst>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0.000"/>
  </numFmts>
  <fonts count="16" x14ac:knownFonts="1">
    <font>
      <sz val="10"/>
      <name val="Book Antiqua"/>
    </font>
    <font>
      <b/>
      <sz val="10"/>
      <name val="Book Antiqua"/>
    </font>
    <font>
      <i/>
      <sz val="10"/>
      <name val="Book Antiqua"/>
    </font>
    <font>
      <sz val="10"/>
      <name val="Book Antiqua"/>
    </font>
    <font>
      <b/>
      <sz val="6"/>
      <name val="Book Antiqua"/>
      <family val="1"/>
    </font>
    <font>
      <sz val="6"/>
      <name val="Book Antiqua"/>
      <family val="1"/>
    </font>
    <font>
      <sz val="6"/>
      <name val="Book Antiqua"/>
    </font>
    <font>
      <sz val="10"/>
      <name val="Book Antiqua"/>
      <family val="1"/>
    </font>
    <font>
      <b/>
      <sz val="10"/>
      <name val="Book Antiqua"/>
      <family val="1"/>
    </font>
    <font>
      <b/>
      <i/>
      <u/>
      <sz val="10"/>
      <name val="Book Antiqua"/>
      <family val="1"/>
    </font>
    <font>
      <b/>
      <sz val="14"/>
      <name val="Book Antiqua"/>
    </font>
    <font>
      <b/>
      <sz val="9"/>
      <name val="Book Antiqua"/>
      <family val="1"/>
    </font>
    <font>
      <sz val="10"/>
      <name val="MS Sans Serif"/>
    </font>
    <font>
      <i/>
      <u/>
      <sz val="10"/>
      <name val="Book Antiqua"/>
      <family val="1"/>
    </font>
    <font>
      <sz val="8"/>
      <name val="Book Antiqua"/>
      <family val="1"/>
    </font>
    <font>
      <b/>
      <sz val="10"/>
      <color indexed="10"/>
      <name val="Book Antiqua"/>
      <family val="1"/>
    </font>
  </fonts>
  <fills count="4">
    <fill>
      <patternFill patternType="none"/>
    </fill>
    <fill>
      <patternFill patternType="gray125"/>
    </fill>
    <fill>
      <patternFill patternType="mediumGray">
        <fgColor indexed="13"/>
      </patternFill>
    </fill>
    <fill>
      <patternFill patternType="solid">
        <fgColor indexed="2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12" fillId="2" borderId="0" applyNumberFormat="0" applyFont="0" applyAlignment="0" applyProtection="0"/>
  </cellStyleXfs>
  <cellXfs count="44">
    <xf numFmtId="0" fontId="0" fillId="0" borderId="0" xfId="0"/>
    <xf numFmtId="2" fontId="0" fillId="0" borderId="0" xfId="0" applyNumberFormat="1"/>
    <xf numFmtId="3" fontId="0" fillId="0" borderId="0" xfId="0" applyNumberFormat="1"/>
    <xf numFmtId="0" fontId="4" fillId="0" borderId="0" xfId="0" applyFont="1" applyAlignment="1">
      <alignment horizontal="center" wrapText="1"/>
    </xf>
    <xf numFmtId="0" fontId="5" fillId="0" borderId="0" xfId="0" applyFont="1" applyAlignment="1">
      <alignment horizontal="center"/>
    </xf>
    <xf numFmtId="0" fontId="4" fillId="0" borderId="0" xfId="0" applyFont="1" applyFill="1" applyBorder="1" applyAlignment="1">
      <alignment horizontal="center"/>
    </xf>
    <xf numFmtId="3" fontId="0" fillId="0" borderId="0" xfId="1" applyNumberFormat="1" applyFont="1"/>
    <xf numFmtId="2" fontId="7" fillId="0" borderId="0" xfId="0" applyNumberFormat="1" applyFont="1"/>
    <xf numFmtId="0" fontId="7" fillId="0" borderId="0" xfId="0" applyFont="1"/>
    <xf numFmtId="14" fontId="8" fillId="0" borderId="0" xfId="0" applyNumberFormat="1" applyFont="1" applyAlignment="1">
      <alignment horizontal="left"/>
    </xf>
    <xf numFmtId="0" fontId="9" fillId="0" borderId="0" xfId="0" applyFont="1"/>
    <xf numFmtId="0" fontId="2" fillId="0" borderId="0" xfId="0" applyFont="1"/>
    <xf numFmtId="2" fontId="0" fillId="3" borderId="1" xfId="0" applyNumberFormat="1" applyFill="1" applyBorder="1" applyAlignment="1">
      <alignment horizontal="center"/>
    </xf>
    <xf numFmtId="3" fontId="1" fillId="3" borderId="2" xfId="1" applyNumberFormat="1" applyFont="1" applyFill="1" applyBorder="1" applyAlignment="1">
      <alignment horizontal="center"/>
    </xf>
    <xf numFmtId="2" fontId="0" fillId="3" borderId="2" xfId="0" applyNumberFormat="1" applyFill="1" applyBorder="1" applyAlignment="1">
      <alignment horizontal="center"/>
    </xf>
    <xf numFmtId="2" fontId="1" fillId="3" borderId="3" xfId="0" applyNumberFormat="1" applyFont="1" applyFill="1" applyBorder="1" applyAlignment="1">
      <alignment horizontal="center"/>
    </xf>
    <xf numFmtId="3" fontId="1" fillId="3" borderId="4" xfId="1" applyNumberFormat="1" applyFont="1" applyFill="1" applyBorder="1" applyAlignment="1">
      <alignment horizontal="center"/>
    </xf>
    <xf numFmtId="2" fontId="1" fillId="3" borderId="4" xfId="0" applyNumberFormat="1" applyFont="1" applyFill="1" applyBorder="1" applyAlignment="1">
      <alignment horizontal="center"/>
    </xf>
    <xf numFmtId="0" fontId="10" fillId="0" borderId="0" xfId="0" applyFont="1"/>
    <xf numFmtId="3" fontId="0" fillId="0" borderId="5" xfId="1" applyNumberFormat="1" applyFont="1" applyBorder="1"/>
    <xf numFmtId="3" fontId="3" fillId="0" borderId="5" xfId="1" applyNumberFormat="1" applyFont="1" applyBorder="1"/>
    <xf numFmtId="0" fontId="0" fillId="0" borderId="0" xfId="0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5" xfId="1" applyNumberFormat="1" applyFont="1" applyBorder="1" applyAlignment="1">
      <alignment horizontal="center"/>
    </xf>
    <xf numFmtId="2" fontId="3" fillId="0" borderId="5" xfId="0" applyNumberFormat="1" applyFont="1" applyBorder="1" applyAlignment="1">
      <alignment horizontal="center"/>
    </xf>
    <xf numFmtId="2" fontId="0" fillId="0" borderId="0" xfId="0" applyNumberFormat="1" applyAlignment="1">
      <alignment horizontal="center"/>
    </xf>
    <xf numFmtId="0" fontId="11" fillId="0" borderId="0" xfId="0" applyFont="1" applyAlignment="1">
      <alignment horizontal="center" wrapText="1"/>
    </xf>
    <xf numFmtId="0" fontId="11" fillId="0" borderId="0" xfId="0" applyFont="1" applyAlignment="1">
      <alignment horizontal="center"/>
    </xf>
    <xf numFmtId="165" fontId="0" fillId="0" borderId="0" xfId="0" applyNumberFormat="1"/>
    <xf numFmtId="165" fontId="0" fillId="0" borderId="5" xfId="0" applyNumberFormat="1" applyBorder="1"/>
    <xf numFmtId="15" fontId="8" fillId="0" borderId="0" xfId="0" applyNumberFormat="1" applyFont="1"/>
    <xf numFmtId="0" fontId="3" fillId="0" borderId="0" xfId="0" applyFont="1"/>
    <xf numFmtId="165" fontId="0" fillId="0" borderId="5" xfId="1" applyNumberFormat="1" applyFont="1" applyBorder="1"/>
    <xf numFmtId="165" fontId="0" fillId="0" borderId="0" xfId="1" applyNumberFormat="1" applyFont="1"/>
    <xf numFmtId="0" fontId="13" fillId="0" borderId="0" xfId="0" applyFont="1"/>
    <xf numFmtId="2" fontId="0" fillId="0" borderId="0" xfId="1" applyNumberFormat="1" applyFont="1" applyBorder="1" applyAlignment="1">
      <alignment horizontal="center"/>
    </xf>
    <xf numFmtId="0" fontId="6" fillId="0" borderId="0" xfId="0" applyFont="1" applyAlignment="1">
      <alignment horizontal="center"/>
    </xf>
    <xf numFmtId="165" fontId="0" fillId="0" borderId="0" xfId="0" applyNumberFormat="1" applyBorder="1"/>
    <xf numFmtId="0" fontId="4" fillId="0" borderId="0" xfId="0" applyFont="1" applyAlignment="1">
      <alignment horizontal="center"/>
    </xf>
    <xf numFmtId="0" fontId="14" fillId="0" borderId="0" xfId="0" applyFont="1"/>
    <xf numFmtId="0" fontId="15" fillId="0" borderId="0" xfId="0" applyFont="1" applyAlignment="1">
      <alignment horizontal="center"/>
    </xf>
    <xf numFmtId="165" fontId="0" fillId="0" borderId="0" xfId="1" applyNumberFormat="1" applyFont="1" applyBorder="1"/>
    <xf numFmtId="3" fontId="0" fillId="0" borderId="0" xfId="1" applyNumberFormat="1" applyFont="1" applyBorder="1"/>
    <xf numFmtId="0" fontId="7" fillId="0" borderId="0" xfId="0" applyFont="1" applyAlignment="1">
      <alignment horizontal="center"/>
    </xf>
  </cellXfs>
  <cellStyles count="3">
    <cellStyle name="Comma" xfId="1" builtinId="3"/>
    <cellStyle name="NewFill" xfId="2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ENTRALJ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_EAST%20new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WESTJ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TEXASJ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N_EAST%20new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ntral"/>
      <sheetName val="Module1"/>
    </sheetNames>
    <sheetDataSet>
      <sheetData sheetId="0">
        <row r="2">
          <cell r="B2" t="str">
            <v>Gas Daily Index Location</v>
          </cell>
          <cell r="C2" t="str">
            <v>WACOG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 + Physical)</v>
          </cell>
        </row>
        <row r="4">
          <cell r="B4" t="str">
            <v>TEXAS:  WEST WAHA</v>
          </cell>
        </row>
        <row r="5">
          <cell r="B5" t="str">
            <v>Northern, mids 1-6</v>
          </cell>
          <cell r="I5" t="str">
            <v/>
          </cell>
        </row>
        <row r="6">
          <cell r="I6" t="str">
            <v/>
          </cell>
        </row>
        <row r="7">
          <cell r="B7" t="str">
            <v>EAST TEXAS-NORTH LA. AREA</v>
          </cell>
          <cell r="I7" t="str">
            <v/>
          </cell>
        </row>
        <row r="8">
          <cell r="B8" t="str">
            <v>MRT mainline</v>
          </cell>
          <cell r="I8" t="str">
            <v/>
          </cell>
        </row>
        <row r="9">
          <cell r="B9" t="str">
            <v>MRT west leg</v>
          </cell>
          <cell r="I9" t="str">
            <v/>
          </cell>
        </row>
        <row r="10">
          <cell r="B10" t="str">
            <v>NGPL (TexOk West)</v>
          </cell>
          <cell r="I10" t="str">
            <v/>
          </cell>
        </row>
        <row r="11">
          <cell r="B11" t="str">
            <v>NGPL (TexOk East)</v>
          </cell>
          <cell r="I11" t="str">
            <v/>
          </cell>
        </row>
        <row r="12">
          <cell r="I12" t="str">
            <v/>
          </cell>
        </row>
        <row r="13">
          <cell r="B13" t="str">
            <v>EAST TEXAS/HOUSTON/KATY</v>
          </cell>
          <cell r="I13" t="str">
            <v/>
          </cell>
        </row>
        <row r="14">
          <cell r="B14" t="str">
            <v>Trunkline North</v>
          </cell>
          <cell r="I14" t="str">
            <v/>
          </cell>
        </row>
        <row r="15">
          <cell r="I15" t="str">
            <v/>
          </cell>
        </row>
        <row r="16">
          <cell r="B16" t="str">
            <v>TEXAS -- NORTH PANHANDLE</v>
          </cell>
          <cell r="I16" t="str">
            <v/>
          </cell>
        </row>
        <row r="17">
          <cell r="B17" t="str">
            <v>NGPL (Permian)</v>
          </cell>
          <cell r="I17" t="str">
            <v/>
          </cell>
        </row>
        <row r="18">
          <cell r="B18" t="str">
            <v>Northern (Mid 10)</v>
          </cell>
          <cell r="I18" t="str">
            <v/>
          </cell>
        </row>
        <row r="19">
          <cell r="I19" t="str">
            <v/>
          </cell>
        </row>
        <row r="20">
          <cell r="B20" t="str">
            <v>SOUTH TEXAS -- CORPUS CHRISTI</v>
          </cell>
          <cell r="I20" t="str">
            <v/>
          </cell>
        </row>
        <row r="21">
          <cell r="B21" t="str">
            <v>NGPL (STX)</v>
          </cell>
          <cell r="I21" t="str">
            <v xml:space="preserve"> </v>
          </cell>
        </row>
        <row r="22">
          <cell r="B22" t="str">
            <v>Trunkline South</v>
          </cell>
        </row>
        <row r="23">
          <cell r="I23" t="str">
            <v/>
          </cell>
        </row>
        <row r="24">
          <cell r="B24" t="str">
            <v>LA -- ONSHORE SOUTH</v>
          </cell>
          <cell r="I24" t="str">
            <v/>
          </cell>
        </row>
        <row r="25">
          <cell r="B25" t="str">
            <v>ANR</v>
          </cell>
        </row>
        <row r="26">
          <cell r="B26" t="str">
            <v>NGPL (La. pool)</v>
          </cell>
        </row>
        <row r="27">
          <cell r="B27" t="str">
            <v>Trunkline E. La</v>
          </cell>
        </row>
        <row r="28">
          <cell r="B28" t="str">
            <v>Trunkline W. La</v>
          </cell>
        </row>
        <row r="29">
          <cell r="I29" t="str">
            <v/>
          </cell>
        </row>
        <row r="30">
          <cell r="B30" t="str">
            <v>OKLAHOMA</v>
          </cell>
          <cell r="I30" t="str">
            <v/>
          </cell>
        </row>
        <row r="31">
          <cell r="B31" t="str">
            <v>ANR- OK</v>
          </cell>
        </row>
        <row r="32">
          <cell r="B32" t="str">
            <v>NGPL (Midcontinent)</v>
          </cell>
        </row>
        <row r="33">
          <cell r="B33" t="str">
            <v>NorAm (North/South)</v>
          </cell>
          <cell r="I33" t="str">
            <v/>
          </cell>
        </row>
        <row r="34">
          <cell r="B34" t="str">
            <v>NorAm (West)</v>
          </cell>
          <cell r="I34" t="str">
            <v/>
          </cell>
        </row>
        <row r="35">
          <cell r="B35" t="str">
            <v>Northern (Mid11)</v>
          </cell>
          <cell r="I35" t="str">
            <v/>
          </cell>
        </row>
        <row r="36">
          <cell r="B36" t="str">
            <v>ONG</v>
          </cell>
          <cell r="I36" t="str">
            <v/>
          </cell>
        </row>
        <row r="37">
          <cell r="B37" t="str">
            <v>PEPL</v>
          </cell>
          <cell r="I37" t="str">
            <v/>
          </cell>
        </row>
        <row r="38">
          <cell r="B38" t="str">
            <v>Williams</v>
          </cell>
          <cell r="I38" t="str">
            <v/>
          </cell>
        </row>
        <row r="40">
          <cell r="B40" t="str">
            <v>CANADIAN GAS</v>
          </cell>
        </row>
        <row r="41">
          <cell r="B41" t="str">
            <v>Iroquois</v>
          </cell>
        </row>
        <row r="42">
          <cell r="B42" t="str">
            <v>Niagra (NGF, Tenn)</v>
          </cell>
        </row>
        <row r="43">
          <cell r="B43" t="str">
            <v>Dawn, Ont.</v>
          </cell>
        </row>
        <row r="44">
          <cell r="I44" t="str">
            <v/>
          </cell>
        </row>
        <row r="45">
          <cell r="B45" t="str">
            <v>OTHERS\CITYGATES</v>
          </cell>
          <cell r="I45" t="str">
            <v/>
          </cell>
        </row>
        <row r="46">
          <cell r="B46" t="str">
            <v>NGPL</v>
          </cell>
          <cell r="I46" t="str">
            <v/>
          </cell>
        </row>
        <row r="47">
          <cell r="B47" t="str">
            <v xml:space="preserve">  Iowa/Illinois</v>
          </cell>
        </row>
        <row r="48">
          <cell r="B48" t="str">
            <v xml:space="preserve">  MWA/Amarillo receipt</v>
          </cell>
        </row>
        <row r="49">
          <cell r="B49" t="str">
            <v xml:space="preserve">  Gulf Coast receipt</v>
          </cell>
          <cell r="I49" t="str">
            <v/>
          </cell>
        </row>
        <row r="50">
          <cell r="B50" t="str">
            <v>Northern, Mid 13</v>
          </cell>
          <cell r="I50" t="str">
            <v/>
          </cell>
        </row>
        <row r="51">
          <cell r="B51" t="str">
            <v>Northern (Ventura)</v>
          </cell>
          <cell r="I51" t="str">
            <v/>
          </cell>
        </row>
        <row r="52">
          <cell r="B52" t="str">
            <v>Northern (Demarc)</v>
          </cell>
          <cell r="I52" t="str">
            <v/>
          </cell>
        </row>
        <row r="53">
          <cell r="I53" t="str">
            <v/>
          </cell>
        </row>
        <row r="54">
          <cell r="I54" t="str">
            <v/>
          </cell>
        </row>
        <row r="55">
          <cell r="B55" t="str">
            <v>Chicago City Gate</v>
          </cell>
          <cell r="I55" t="str">
            <v/>
          </cell>
        </row>
        <row r="56">
          <cell r="B56" t="str">
            <v xml:space="preserve">  LDCs, large e-users</v>
          </cell>
          <cell r="I56" t="str">
            <v/>
          </cell>
        </row>
        <row r="57">
          <cell r="B57" t="str">
            <v xml:space="preserve">  small end-users</v>
          </cell>
          <cell r="I57" t="str">
            <v/>
          </cell>
        </row>
        <row r="58">
          <cell r="B58" t="str">
            <v>Michigan Citygates</v>
          </cell>
          <cell r="I58" t="str">
            <v/>
          </cell>
        </row>
        <row r="59">
          <cell r="B59" t="str">
            <v xml:space="preserve">  Cons. Power (large)</v>
          </cell>
          <cell r="I59" t="str">
            <v xml:space="preserve"> </v>
          </cell>
        </row>
        <row r="60">
          <cell r="B60" t="str">
            <v xml:space="preserve">  Cons. Power (small)</v>
          </cell>
          <cell r="I60" t="str">
            <v/>
          </cell>
        </row>
        <row r="61">
          <cell r="B61" t="str">
            <v xml:space="preserve">  MichCon (large)</v>
          </cell>
        </row>
        <row r="62">
          <cell r="B62" t="str">
            <v xml:space="preserve">  MichCon (small)</v>
          </cell>
          <cell r="I62" t="str">
            <v/>
          </cell>
        </row>
        <row r="64">
          <cell r="B64" t="str">
            <v>ML7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ule1"/>
      <sheetName val="Southeast"/>
    </sheetNames>
    <sheetDataSet>
      <sheetData sheetId="0" refreshError="1"/>
      <sheetData sheetId="1">
        <row r="2">
          <cell r="B2" t="str">
            <v>Gas Daily Index Location</v>
          </cell>
          <cell r="C2" t="str">
            <v>WACOG</v>
          </cell>
          <cell r="D2" t="str">
            <v xml:space="preserve"> 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3">
          <cell r="C3" t="str">
            <v xml:space="preserve"> </v>
          </cell>
        </row>
        <row r="4">
          <cell r="B4" t="str">
            <v>EAST TEXAS-NORTH LA. AREA</v>
          </cell>
          <cell r="C4" t="str">
            <v xml:space="preserve"> </v>
          </cell>
        </row>
        <row r="5">
          <cell r="B5" t="str">
            <v>Koch (Zone 1 &amp; 2)</v>
          </cell>
        </row>
        <row r="6">
          <cell r="B6" t="str">
            <v>Texas E. ETX</v>
          </cell>
          <cell r="C6">
            <v>2.7650000000000001</v>
          </cell>
          <cell r="D6">
            <v>20000</v>
          </cell>
          <cell r="E6">
            <v>2.75</v>
          </cell>
          <cell r="F6">
            <v>2.79</v>
          </cell>
          <cell r="G6" t="str">
            <v xml:space="preserve"> </v>
          </cell>
        </row>
        <row r="7">
          <cell r="B7" t="str">
            <v>Texas Gas, Zone zone 1</v>
          </cell>
          <cell r="J7" t="str">
            <v xml:space="preserve"> </v>
          </cell>
        </row>
        <row r="8">
          <cell r="G8" t="str">
            <v xml:space="preserve"> </v>
          </cell>
        </row>
        <row r="9">
          <cell r="B9" t="str">
            <v>EAST TEXAS/HOUSTON/KATY</v>
          </cell>
        </row>
        <row r="10">
          <cell r="B10" t="str">
            <v>Transco, St. 45/texas point also</v>
          </cell>
        </row>
        <row r="12">
          <cell r="B12" t="str">
            <v>SOUTH TEXAS -- CORPUS CHRISTI</v>
          </cell>
        </row>
        <row r="13">
          <cell r="B13" t="str">
            <v>Florida Gas</v>
          </cell>
        </row>
        <row r="14">
          <cell r="B14" t="str">
            <v>Koch (Zone 1)</v>
          </cell>
        </row>
        <row r="15">
          <cell r="B15" t="str">
            <v xml:space="preserve"> </v>
          </cell>
          <cell r="C15" t="str">
            <v xml:space="preserve"> </v>
          </cell>
        </row>
        <row r="16">
          <cell r="B16" t="str">
            <v>Tennessee, Zone 0</v>
          </cell>
          <cell r="C16">
            <v>2.7650000000000001</v>
          </cell>
          <cell r="D16">
            <v>300000</v>
          </cell>
          <cell r="E16">
            <v>2.7475000000000001</v>
          </cell>
          <cell r="F16">
            <v>2.8725000000000001</v>
          </cell>
          <cell r="G16" t="str">
            <v xml:space="preserve"> </v>
          </cell>
        </row>
        <row r="17">
          <cell r="B17" t="str">
            <v>Texas E. STX</v>
          </cell>
          <cell r="C17">
            <v>2.8650000000000002</v>
          </cell>
          <cell r="D17">
            <v>90000</v>
          </cell>
          <cell r="E17">
            <v>2.79</v>
          </cell>
          <cell r="F17">
            <v>3.0550000000000002</v>
          </cell>
          <cell r="G17" t="str">
            <v xml:space="preserve"> </v>
          </cell>
        </row>
        <row r="18">
          <cell r="B18" t="str">
            <v>Transco, St 30</v>
          </cell>
          <cell r="C18">
            <v>2.76</v>
          </cell>
          <cell r="D18">
            <v>10000</v>
          </cell>
          <cell r="E18">
            <v>2.76</v>
          </cell>
          <cell r="F18">
            <v>2.76</v>
          </cell>
          <cell r="G18" t="str">
            <v xml:space="preserve"> </v>
          </cell>
        </row>
        <row r="19">
          <cell r="G19" t="str">
            <v xml:space="preserve"> </v>
          </cell>
        </row>
        <row r="20">
          <cell r="B20" t="str">
            <v>LA -- ONSHORE SOUTH</v>
          </cell>
        </row>
        <row r="21">
          <cell r="B21" t="str">
            <v>Columbia onshore</v>
          </cell>
          <cell r="C21">
            <v>2.9</v>
          </cell>
          <cell r="D21">
            <v>455000</v>
          </cell>
          <cell r="E21">
            <v>2.84</v>
          </cell>
          <cell r="F21">
            <v>3.06</v>
          </cell>
          <cell r="G21" t="str">
            <v xml:space="preserve"> </v>
          </cell>
        </row>
        <row r="22">
          <cell r="B22" t="str">
            <v>Columbia-Mainline</v>
          </cell>
          <cell r="C22">
            <v>2.97</v>
          </cell>
          <cell r="D22">
            <v>10000</v>
          </cell>
          <cell r="E22">
            <v>2.97</v>
          </cell>
          <cell r="F22">
            <v>2.97</v>
          </cell>
          <cell r="G22" t="str">
            <v xml:space="preserve"> </v>
          </cell>
        </row>
        <row r="23">
          <cell r="B23" t="str">
            <v>FGT Z1</v>
          </cell>
          <cell r="C23">
            <v>2.915</v>
          </cell>
          <cell r="D23">
            <v>10000</v>
          </cell>
          <cell r="E23">
            <v>2.915</v>
          </cell>
          <cell r="F23">
            <v>2.915</v>
          </cell>
          <cell r="G23" t="str">
            <v xml:space="preserve"> </v>
          </cell>
        </row>
        <row r="24">
          <cell r="B24" t="str">
            <v>FGT Z2</v>
          </cell>
          <cell r="C24">
            <v>2.9449999999999998</v>
          </cell>
          <cell r="D24">
            <v>170000</v>
          </cell>
          <cell r="E24">
            <v>2.9049999999999998</v>
          </cell>
          <cell r="F24">
            <v>2.96</v>
          </cell>
        </row>
        <row r="25">
          <cell r="B25" t="str">
            <v>FGT Z3</v>
          </cell>
          <cell r="C25">
            <v>2.915</v>
          </cell>
          <cell r="D25">
            <v>10000</v>
          </cell>
          <cell r="E25">
            <v>2.915</v>
          </cell>
          <cell r="F25">
            <v>2.915</v>
          </cell>
          <cell r="G25" t="str">
            <v xml:space="preserve"> </v>
          </cell>
        </row>
        <row r="26">
          <cell r="B26" t="str">
            <v>Henry Hub</v>
          </cell>
          <cell r="C26">
            <v>2.9550000000000001</v>
          </cell>
          <cell r="D26">
            <v>1400000</v>
          </cell>
          <cell r="E26">
            <v>2.915</v>
          </cell>
          <cell r="F26">
            <v>3.0249999999999999</v>
          </cell>
          <cell r="G26" t="str">
            <v xml:space="preserve"> </v>
          </cell>
        </row>
        <row r="27">
          <cell r="B27" t="str">
            <v>Koch (Zone 2)</v>
          </cell>
          <cell r="C27">
            <v>2.7650000000000001</v>
          </cell>
          <cell r="D27">
            <v>10000</v>
          </cell>
          <cell r="E27">
            <v>2.7650000000000001</v>
          </cell>
          <cell r="F27">
            <v>2.7650000000000001</v>
          </cell>
          <cell r="G27" t="str">
            <v xml:space="preserve"> </v>
          </cell>
        </row>
        <row r="28">
          <cell r="B28" t="str">
            <v>Louisiana Intras.</v>
          </cell>
          <cell r="C28" t="str">
            <v xml:space="preserve"> </v>
          </cell>
          <cell r="F28" t="str">
            <v xml:space="preserve"> </v>
          </cell>
          <cell r="G28" t="str">
            <v xml:space="preserve"> </v>
          </cell>
        </row>
        <row r="29">
          <cell r="B29" t="str">
            <v>Sonat</v>
          </cell>
          <cell r="C29">
            <v>2.915</v>
          </cell>
          <cell r="D29">
            <v>220000</v>
          </cell>
          <cell r="E29">
            <v>2.87</v>
          </cell>
          <cell r="F29">
            <v>2.93</v>
          </cell>
          <cell r="G29" t="str">
            <v xml:space="preserve"> </v>
          </cell>
        </row>
        <row r="30">
          <cell r="B30" t="str">
            <v>Tennessee (500 leg)</v>
          </cell>
          <cell r="C30">
            <v>2.84</v>
          </cell>
          <cell r="D30">
            <v>310000</v>
          </cell>
          <cell r="E30">
            <v>2.8149999999999999</v>
          </cell>
          <cell r="F30">
            <v>2.9624999999999999</v>
          </cell>
          <cell r="G30" t="str">
            <v xml:space="preserve"> </v>
          </cell>
        </row>
        <row r="31">
          <cell r="B31" t="str">
            <v>Tennessee (800 leg)</v>
          </cell>
          <cell r="C31">
            <v>2.8250000000000002</v>
          </cell>
          <cell r="D31">
            <v>330000</v>
          </cell>
          <cell r="E31">
            <v>2.7925</v>
          </cell>
          <cell r="F31">
            <v>2.9575</v>
          </cell>
          <cell r="G31" t="str">
            <v xml:space="preserve"> </v>
          </cell>
        </row>
        <row r="32">
          <cell r="B32" t="str">
            <v>Texas E. WLA</v>
          </cell>
          <cell r="C32">
            <v>2.82</v>
          </cell>
          <cell r="D32">
            <v>110000</v>
          </cell>
          <cell r="E32">
            <v>2.8025000000000002</v>
          </cell>
          <cell r="F32">
            <v>3.04</v>
          </cell>
          <cell r="G32" t="str">
            <v xml:space="preserve"> </v>
          </cell>
        </row>
        <row r="33">
          <cell r="B33" t="str">
            <v>Texas E. ELA</v>
          </cell>
          <cell r="C33">
            <v>2.84</v>
          </cell>
          <cell r="D33">
            <v>115000</v>
          </cell>
          <cell r="E33">
            <v>2.8325</v>
          </cell>
          <cell r="F33">
            <v>2.99</v>
          </cell>
          <cell r="G33" t="str">
            <v xml:space="preserve"> </v>
          </cell>
        </row>
        <row r="34">
          <cell r="B34" t="str">
            <v>Texas Gas, Zone SL</v>
          </cell>
          <cell r="C34">
            <v>2.9249999999999998</v>
          </cell>
          <cell r="D34">
            <v>350000</v>
          </cell>
          <cell r="E34">
            <v>2.88</v>
          </cell>
          <cell r="F34">
            <v>3.02</v>
          </cell>
          <cell r="G34" t="str">
            <v xml:space="preserve"> </v>
          </cell>
        </row>
        <row r="35">
          <cell r="B35" t="str">
            <v>Transco, St. 45</v>
          </cell>
          <cell r="C35">
            <v>2.8050000000000002</v>
          </cell>
          <cell r="D35">
            <v>10000</v>
          </cell>
          <cell r="E35">
            <v>2.8050000000000002</v>
          </cell>
          <cell r="F35">
            <v>2.8050000000000002</v>
          </cell>
          <cell r="G35" t="str">
            <v xml:space="preserve"> </v>
          </cell>
        </row>
        <row r="36">
          <cell r="B36" t="str">
            <v>Transco, St. 65</v>
          </cell>
          <cell r="C36">
            <v>2.95</v>
          </cell>
          <cell r="D36">
            <v>280000</v>
          </cell>
          <cell r="E36">
            <v>2.88</v>
          </cell>
          <cell r="F36">
            <v>2.9849999999999999</v>
          </cell>
          <cell r="G36" t="str">
            <v xml:space="preserve"> </v>
          </cell>
        </row>
        <row r="37">
          <cell r="C37" t="str">
            <v xml:space="preserve"> </v>
          </cell>
          <cell r="D37" t="str">
            <v xml:space="preserve"> </v>
          </cell>
          <cell r="G37" t="str">
            <v xml:space="preserve"> </v>
          </cell>
        </row>
        <row r="38">
          <cell r="B38" t="str">
            <v>MISS \ ALA</v>
          </cell>
          <cell r="C38" t="str">
            <v xml:space="preserve"> </v>
          </cell>
          <cell r="G38" t="str">
            <v xml:space="preserve"> </v>
          </cell>
        </row>
        <row r="39">
          <cell r="B39" t="str">
            <v>FGT- Mobile Bay</v>
          </cell>
          <cell r="C39">
            <v>2.8449999999999998</v>
          </cell>
          <cell r="D39">
            <v>10000</v>
          </cell>
          <cell r="E39">
            <v>2.8449999999999998</v>
          </cell>
          <cell r="F39">
            <v>2.8449999999999998</v>
          </cell>
          <cell r="G39" t="str">
            <v xml:space="preserve"> </v>
          </cell>
        </row>
        <row r="40">
          <cell r="B40" t="str">
            <v>Koch-Mobile Bay</v>
          </cell>
          <cell r="C40" t="str">
            <v xml:space="preserve"> </v>
          </cell>
          <cell r="G40" t="str">
            <v xml:space="preserve"> </v>
          </cell>
        </row>
        <row r="41">
          <cell r="B41" t="str">
            <v>Texas E. M-1 (Kosi)</v>
          </cell>
          <cell r="G41" t="str">
            <v xml:space="preserve"> </v>
          </cell>
        </row>
        <row r="42">
          <cell r="B42" t="str">
            <v>Transco, St. 85</v>
          </cell>
          <cell r="C42">
            <v>2.95</v>
          </cell>
          <cell r="D42">
            <v>15000</v>
          </cell>
          <cell r="E42">
            <v>2.95</v>
          </cell>
          <cell r="F42">
            <v>2.95</v>
          </cell>
          <cell r="G42" t="str">
            <v xml:space="preserve"> </v>
          </cell>
        </row>
        <row r="43">
          <cell r="C43" t="str">
            <v xml:space="preserve"> </v>
          </cell>
          <cell r="G43" t="str">
            <v xml:space="preserve"> </v>
          </cell>
        </row>
        <row r="44">
          <cell r="B44" t="str">
            <v>CITYGATES\OTHERS</v>
          </cell>
          <cell r="C44" t="str">
            <v xml:space="preserve"> </v>
          </cell>
          <cell r="G44" t="str">
            <v xml:space="preserve"> </v>
          </cell>
        </row>
        <row r="45">
          <cell r="B45" t="str">
            <v>FGT citygate</v>
          </cell>
          <cell r="G45" t="str">
            <v xml:space="preserve"> 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st"/>
      <sheetName val="Module1"/>
    </sheetNames>
    <sheetDataSet>
      <sheetData sheetId="0">
        <row r="2">
          <cell r="B2" t="str">
            <v>Gas Daily Index Location</v>
          </cell>
          <cell r="C2" t="str">
            <v>WACOG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3">
          <cell r="B3" t="str">
            <v>TEXAS:  WEST WAHA</v>
          </cell>
        </row>
        <row r="4">
          <cell r="D4" t="str">
            <v xml:space="preserve"> </v>
          </cell>
        </row>
        <row r="5">
          <cell r="B5" t="str">
            <v>El Paso Day 2</v>
          </cell>
          <cell r="C5">
            <v>2.5449999999999999</v>
          </cell>
          <cell r="D5">
            <v>521000</v>
          </cell>
          <cell r="E5">
            <v>2.4700000000000002</v>
          </cell>
          <cell r="F5">
            <v>2.645</v>
          </cell>
          <cell r="G5">
            <v>2.5</v>
          </cell>
          <cell r="H5">
            <v>2.6</v>
          </cell>
          <cell r="I5" t="str">
            <v xml:space="preserve"> </v>
          </cell>
        </row>
        <row r="6">
          <cell r="B6" t="str">
            <v>Transwestern (W. Tx)</v>
          </cell>
          <cell r="G6" t="str">
            <v xml:space="preserve"> </v>
          </cell>
        </row>
        <row r="8">
          <cell r="B8" t="str">
            <v>NEW MEXICO:  SAN JUAN BASIN</v>
          </cell>
        </row>
        <row r="9">
          <cell r="B9" t="str">
            <v>El Paso, non-Bondad</v>
          </cell>
          <cell r="C9">
            <v>2.4500000000000002</v>
          </cell>
          <cell r="D9">
            <v>313000</v>
          </cell>
          <cell r="E9">
            <v>2.39</v>
          </cell>
          <cell r="F9">
            <v>2.5350000000000001</v>
          </cell>
          <cell r="G9">
            <v>2.4249999999999998</v>
          </cell>
          <cell r="H9">
            <v>2.4849999999999999</v>
          </cell>
        </row>
        <row r="10">
          <cell r="B10" t="str">
            <v>El Paso, Bondad</v>
          </cell>
          <cell r="C10">
            <v>2.3650000000000002</v>
          </cell>
          <cell r="D10">
            <v>11000</v>
          </cell>
          <cell r="E10">
            <v>2.36</v>
          </cell>
          <cell r="F10">
            <v>2.37</v>
          </cell>
          <cell r="G10">
            <v>2.36</v>
          </cell>
          <cell r="H10">
            <v>2.37</v>
          </cell>
          <cell r="I10" t="str">
            <v xml:space="preserve"> </v>
          </cell>
        </row>
        <row r="11">
          <cell r="B11" t="str">
            <v>NW Ignacio</v>
          </cell>
        </row>
        <row r="12">
          <cell r="B12" t="str">
            <v>TW San Juan</v>
          </cell>
        </row>
        <row r="13">
          <cell r="B13" t="str">
            <v>TW Central Pool</v>
          </cell>
        </row>
        <row r="14">
          <cell r="B14" t="str">
            <v>TW Thoreau</v>
          </cell>
        </row>
        <row r="16">
          <cell r="B16" t="str">
            <v>ROCKIES</v>
          </cell>
        </row>
        <row r="17">
          <cell r="B17" t="str">
            <v>CIG (North System)</v>
          </cell>
          <cell r="C17">
            <v>2.02</v>
          </cell>
          <cell r="D17">
            <v>160000</v>
          </cell>
          <cell r="E17">
            <v>1.93</v>
          </cell>
          <cell r="F17">
            <v>2.15</v>
          </cell>
          <cell r="G17">
            <v>1.99</v>
          </cell>
          <cell r="H17">
            <v>2.04</v>
          </cell>
        </row>
        <row r="18">
          <cell r="B18" t="str">
            <v>Questar</v>
          </cell>
          <cell r="C18">
            <v>1.98</v>
          </cell>
          <cell r="D18">
            <v>20000</v>
          </cell>
          <cell r="E18">
            <v>1.9</v>
          </cell>
          <cell r="F18">
            <v>2.04</v>
          </cell>
          <cell r="G18">
            <v>1.9</v>
          </cell>
          <cell r="H18">
            <v>2.04</v>
          </cell>
        </row>
        <row r="19">
          <cell r="B19" t="str">
            <v>Opal/Kern River</v>
          </cell>
          <cell r="C19">
            <v>2.15</v>
          </cell>
          <cell r="D19">
            <v>505000</v>
          </cell>
          <cell r="E19">
            <v>2.1</v>
          </cell>
          <cell r="F19">
            <v>2.25</v>
          </cell>
          <cell r="G19">
            <v>2.1</v>
          </cell>
          <cell r="H19">
            <v>2.2000000000000002</v>
          </cell>
          <cell r="I19" t="str">
            <v xml:space="preserve"> </v>
          </cell>
        </row>
        <row r="20">
          <cell r="B20" t="str">
            <v>NW, Wyoming Pool</v>
          </cell>
          <cell r="C20">
            <v>2.085</v>
          </cell>
          <cell r="D20">
            <v>236000</v>
          </cell>
          <cell r="E20">
            <v>2.0499999999999998</v>
          </cell>
          <cell r="F20">
            <v>2.1800000000000002</v>
          </cell>
          <cell r="G20">
            <v>2.0499999999999998</v>
          </cell>
          <cell r="H20">
            <v>2.1800000000000002</v>
          </cell>
        </row>
        <row r="21">
          <cell r="B21" t="str">
            <v>NW, Stanfield</v>
          </cell>
          <cell r="C21">
            <v>2.42</v>
          </cell>
          <cell r="D21">
            <v>180000</v>
          </cell>
          <cell r="E21">
            <v>2.3250000000000002</v>
          </cell>
          <cell r="F21">
            <v>2.52</v>
          </cell>
          <cell r="G21">
            <v>2.38</v>
          </cell>
          <cell r="H21">
            <v>2.4649999999999999</v>
          </cell>
        </row>
        <row r="22">
          <cell r="B22" t="str">
            <v>South of Green River</v>
          </cell>
          <cell r="C22">
            <v>2.15</v>
          </cell>
          <cell r="D22">
            <v>96000</v>
          </cell>
          <cell r="E22">
            <v>2.0499999999999998</v>
          </cell>
          <cell r="F22">
            <v>2.2400000000000002</v>
          </cell>
          <cell r="G22">
            <v>2.0499999999999998</v>
          </cell>
          <cell r="H22">
            <v>2.2400000000000002</v>
          </cell>
        </row>
        <row r="23">
          <cell r="B23" t="str">
            <v>Cheyenne Hub</v>
          </cell>
          <cell r="C23">
            <v>2.04</v>
          </cell>
          <cell r="D23">
            <v>88000</v>
          </cell>
          <cell r="E23">
            <v>1.95</v>
          </cell>
          <cell r="F23">
            <v>2.25</v>
          </cell>
          <cell r="G23">
            <v>2</v>
          </cell>
          <cell r="H23">
            <v>2.1</v>
          </cell>
          <cell r="I23" t="str">
            <v xml:space="preserve"> </v>
          </cell>
        </row>
        <row r="24">
          <cell r="B24" t="str">
            <v>CANADIAN GAS</v>
          </cell>
          <cell r="C24" t="str">
            <v xml:space="preserve"> </v>
          </cell>
          <cell r="E24" t="str">
            <v xml:space="preserve"> </v>
          </cell>
        </row>
        <row r="25">
          <cell r="B25" t="str">
            <v>NW - Sumas</v>
          </cell>
          <cell r="C25">
            <v>2.38</v>
          </cell>
          <cell r="D25">
            <v>10000</v>
          </cell>
          <cell r="E25">
            <v>2.38</v>
          </cell>
          <cell r="F25">
            <v>2.38</v>
          </cell>
          <cell r="G25">
            <v>2.38</v>
          </cell>
          <cell r="H25">
            <v>2.38</v>
          </cell>
        </row>
        <row r="26">
          <cell r="B26" t="str">
            <v>PGT/Kingsgate</v>
          </cell>
          <cell r="E26" t="str">
            <v xml:space="preserve"> </v>
          </cell>
        </row>
        <row r="27">
          <cell r="B27" t="str">
            <v>West Coast, St. 2</v>
          </cell>
        </row>
        <row r="29">
          <cell r="B29" t="str">
            <v>CITYGATES/Others</v>
          </cell>
          <cell r="C29" t="str">
            <v xml:space="preserve"> </v>
          </cell>
        </row>
        <row r="30">
          <cell r="B30" t="str">
            <v>SoCal, large packages</v>
          </cell>
          <cell r="C30">
            <v>2.6019999999999999</v>
          </cell>
          <cell r="D30">
            <v>892000</v>
          </cell>
          <cell r="E30">
            <v>2.4750000000000001</v>
          </cell>
          <cell r="F30">
            <v>2.7450000000000001</v>
          </cell>
          <cell r="G30">
            <v>2.5499999999999998</v>
          </cell>
          <cell r="H30">
            <v>2.65</v>
          </cell>
        </row>
        <row r="31">
          <cell r="B31" t="str">
            <v>SoCal, small packages</v>
          </cell>
        </row>
        <row r="32">
          <cell r="B32" t="str">
            <v>PGE Topok</v>
          </cell>
          <cell r="C32">
            <v>2.5</v>
          </cell>
          <cell r="D32">
            <v>35000</v>
          </cell>
          <cell r="E32">
            <v>2.4649999999999999</v>
          </cell>
          <cell r="F32">
            <v>2.5499999999999998</v>
          </cell>
          <cell r="G32">
            <v>2.4649999999999999</v>
          </cell>
          <cell r="H32">
            <v>2.5499999999999998</v>
          </cell>
        </row>
        <row r="33">
          <cell r="B33" t="str">
            <v>Cal border Kern River St. (PGE)</v>
          </cell>
        </row>
        <row r="34">
          <cell r="B34" t="str">
            <v xml:space="preserve"> Malin</v>
          </cell>
          <cell r="C34">
            <v>2.54</v>
          </cell>
          <cell r="D34">
            <v>470000</v>
          </cell>
          <cell r="E34">
            <v>2.4</v>
          </cell>
          <cell r="F34">
            <v>2.645</v>
          </cell>
          <cell r="G34">
            <v>2.5</v>
          </cell>
          <cell r="H34">
            <v>2.6</v>
          </cell>
          <cell r="I34" t="str">
            <v xml:space="preserve"> </v>
          </cell>
        </row>
        <row r="35">
          <cell r="B35" t="str">
            <v>PGE/Citygate</v>
          </cell>
          <cell r="C35">
            <v>2.6</v>
          </cell>
          <cell r="D35">
            <v>531000</v>
          </cell>
          <cell r="E35">
            <v>2.4900000000000002</v>
          </cell>
          <cell r="F35">
            <v>2.69</v>
          </cell>
          <cell r="G35">
            <v>2.5499999999999998</v>
          </cell>
          <cell r="H35">
            <v>2.65</v>
          </cell>
        </row>
        <row r="36">
          <cell r="B36" t="str">
            <v xml:space="preserve">  Wheeler Ridge</v>
          </cell>
          <cell r="C36" t="str">
            <v xml:space="preserve"> </v>
          </cell>
        </row>
        <row r="37">
          <cell r="B37" t="str">
            <v xml:space="preserve">  Intrastate gas</v>
          </cell>
        </row>
      </sheetData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xas"/>
      <sheetName val="Historical"/>
      <sheetName val="Module1"/>
    </sheetNames>
    <sheetDataSet>
      <sheetData sheetId="0">
        <row r="2">
          <cell r="B2" t="str">
            <v>Gas Daily Index Location</v>
          </cell>
          <cell r="C2" t="str">
            <v>WACOG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4">
          <cell r="B4" t="str">
            <v>TEXAS : WEST WAHA</v>
          </cell>
          <cell r="C4">
            <v>2.66</v>
          </cell>
          <cell r="D4">
            <v>333286</v>
          </cell>
          <cell r="E4">
            <v>2.6</v>
          </cell>
          <cell r="F4">
            <v>2.72</v>
          </cell>
          <cell r="G4">
            <v>2.6</v>
          </cell>
          <cell r="H4">
            <v>2.72</v>
          </cell>
        </row>
        <row r="7">
          <cell r="B7" t="str">
            <v>EAST TEXAS-NORTH LA. AREA</v>
          </cell>
        </row>
        <row r="8">
          <cell r="B8" t="str">
            <v>Carthage hub tailgate</v>
          </cell>
          <cell r="C8">
            <v>2.82</v>
          </cell>
          <cell r="D8">
            <v>372431</v>
          </cell>
          <cell r="E8">
            <v>2.78</v>
          </cell>
          <cell r="F8">
            <v>2.8650000000000002</v>
          </cell>
          <cell r="G8">
            <v>2.78</v>
          </cell>
          <cell r="H8">
            <v>2.8650000000000002</v>
          </cell>
        </row>
        <row r="9">
          <cell r="B9" t="str">
            <v>Tennessee, 100 Leg</v>
          </cell>
        </row>
        <row r="10">
          <cell r="B10" t="str">
            <v>Texas Gas, Zone 1</v>
          </cell>
        </row>
        <row r="12">
          <cell r="B12" t="str">
            <v>TEXAS -- NORTH PANHANDLE</v>
          </cell>
        </row>
        <row r="13">
          <cell r="B13" t="str">
            <v>KN Header</v>
          </cell>
        </row>
        <row r="14">
          <cell r="B14" t="str">
            <v>TW, panhandle pool</v>
          </cell>
        </row>
        <row r="16">
          <cell r="B16" t="str">
            <v>EAST TEXAS/HOUSTON/KATY</v>
          </cell>
        </row>
        <row r="17">
          <cell r="B17" t="str">
            <v>Florida Gas (Z1)</v>
          </cell>
        </row>
        <row r="18">
          <cell r="B18" t="str">
            <v>Katy Plant tailgate</v>
          </cell>
          <cell r="C18">
            <v>2.8149999999999999</v>
          </cell>
          <cell r="D18">
            <v>182450</v>
          </cell>
          <cell r="E18">
            <v>2.77</v>
          </cell>
          <cell r="F18">
            <v>2.9350000000000001</v>
          </cell>
          <cell r="G18">
            <v>2.77</v>
          </cell>
          <cell r="H18">
            <v>2.9350000000000001</v>
          </cell>
        </row>
        <row r="19">
          <cell r="B19" t="str">
            <v>Ship Channel</v>
          </cell>
          <cell r="C19">
            <v>2.8450000000000002</v>
          </cell>
          <cell r="D19">
            <v>176300</v>
          </cell>
          <cell r="E19">
            <v>2.8149999999999999</v>
          </cell>
          <cell r="F19">
            <v>2.95</v>
          </cell>
          <cell r="G19">
            <v>2.8149999999999999</v>
          </cell>
          <cell r="H19">
            <v>2.95</v>
          </cell>
        </row>
        <row r="20">
          <cell r="B20" t="str">
            <v>Transco, St 45</v>
          </cell>
        </row>
        <row r="21">
          <cell r="B21" t="str">
            <v>Trunkline North</v>
          </cell>
        </row>
        <row r="23">
          <cell r="B23" t="str">
            <v>SOUTH TEXAS -- CORPUS CHRISTI</v>
          </cell>
        </row>
        <row r="24">
          <cell r="B24" t="str">
            <v>Agua Dulce hub</v>
          </cell>
        </row>
        <row r="25">
          <cell r="B25" t="str">
            <v>Houston PL</v>
          </cell>
        </row>
        <row r="26">
          <cell r="B26" t="str">
            <v>NGPL (STx)</v>
          </cell>
        </row>
        <row r="27">
          <cell r="B27" t="str">
            <v>Tennessee, Zone 0</v>
          </cell>
        </row>
        <row r="28">
          <cell r="B28" t="str">
            <v>P G &amp; E (Valero)</v>
          </cell>
        </row>
        <row r="38">
          <cell r="F38" t="str">
            <v>n</v>
          </cell>
        </row>
      </sheetData>
      <sheetData sheetId="1"/>
      <sheetData sheetId="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rtheast"/>
      <sheetName val="Module1"/>
    </sheetNames>
    <sheetDataSet>
      <sheetData sheetId="0">
        <row r="2">
          <cell r="B2" t="str">
            <v>Gas Daily Index Location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5">
          <cell r="B5" t="str">
            <v>APPALACHIAN GAS</v>
          </cell>
        </row>
        <row r="6">
          <cell r="B6" t="str">
            <v>CNG, North Point</v>
          </cell>
        </row>
        <row r="7">
          <cell r="B7" t="str">
            <v>CNG, South Point</v>
          </cell>
          <cell r="C7">
            <v>3.093</v>
          </cell>
          <cell r="D7">
            <v>268000</v>
          </cell>
          <cell r="E7">
            <v>2.99</v>
          </cell>
          <cell r="F7">
            <v>3.3</v>
          </cell>
        </row>
        <row r="8">
          <cell r="B8" t="str">
            <v>Columbia, App. pool (EGM Pooling Pt)</v>
          </cell>
          <cell r="C8">
            <v>3.0510000000000002</v>
          </cell>
          <cell r="D8">
            <v>375000</v>
          </cell>
          <cell r="E8">
            <v>3.01</v>
          </cell>
          <cell r="F8">
            <v>3.105</v>
          </cell>
        </row>
        <row r="9">
          <cell r="B9" t="str">
            <v>Columbia, SW supply</v>
          </cell>
        </row>
        <row r="10">
          <cell r="B10" t="str">
            <v>Nat. Fuel Gas, App.</v>
          </cell>
        </row>
        <row r="13">
          <cell r="B13" t="str">
            <v>CITYGATES\OTHERS</v>
          </cell>
        </row>
        <row r="14">
          <cell r="B14" t="str">
            <v>NGPL</v>
          </cell>
        </row>
        <row r="15">
          <cell r="B15" t="str">
            <v xml:space="preserve">  Iowa-Illinois Receipt</v>
          </cell>
        </row>
        <row r="16">
          <cell r="B16" t="str">
            <v>Algonquin, citygate(restricted)</v>
          </cell>
        </row>
        <row r="17">
          <cell r="B17" t="str">
            <v>Algonquin, citygate(non-restricted)</v>
          </cell>
        </row>
        <row r="18">
          <cell r="B18" t="str">
            <v>Niagara, (NRG, Tenn)</v>
          </cell>
        </row>
        <row r="19">
          <cell r="B19" t="str">
            <v>Mid-Atlantic City Gates</v>
          </cell>
        </row>
        <row r="20">
          <cell r="B20" t="str">
            <v xml:space="preserve"> CNG</v>
          </cell>
        </row>
        <row r="21">
          <cell r="B21" t="str">
            <v xml:space="preserve"> Columbia</v>
          </cell>
        </row>
        <row r="22">
          <cell r="B22" t="str">
            <v xml:space="preserve"> Iroquois IT Zone 2</v>
          </cell>
          <cell r="C22">
            <v>3.21</v>
          </cell>
          <cell r="D22">
            <v>5000</v>
          </cell>
          <cell r="E22">
            <v>3.21</v>
          </cell>
          <cell r="F22">
            <v>3.21</v>
          </cell>
        </row>
        <row r="23">
          <cell r="B23" t="str">
            <v xml:space="preserve"> National Fuel Gas</v>
          </cell>
        </row>
        <row r="24">
          <cell r="B24" t="str">
            <v xml:space="preserve"> Tenn, zones 4-5</v>
          </cell>
        </row>
        <row r="25">
          <cell r="B25" t="str">
            <v xml:space="preserve"> Tex. Eastern, M-3</v>
          </cell>
          <cell r="C25">
            <v>3.258</v>
          </cell>
          <cell r="D25">
            <v>240000</v>
          </cell>
          <cell r="E25">
            <v>3.1549999999999998</v>
          </cell>
          <cell r="F25">
            <v>3.66</v>
          </cell>
        </row>
        <row r="26">
          <cell r="B26" t="str">
            <v xml:space="preserve"> Transco, Zone 6 (non-NY)</v>
          </cell>
          <cell r="C26">
            <v>3.2440000000000002</v>
          </cell>
          <cell r="D26">
            <v>90000</v>
          </cell>
          <cell r="E26">
            <v>3.18</v>
          </cell>
          <cell r="F26">
            <v>3.65</v>
          </cell>
        </row>
        <row r="27">
          <cell r="B27" t="str">
            <v xml:space="preserve"> Transco, Zone 6 (NY)</v>
          </cell>
          <cell r="C27">
            <v>3.3860000000000001</v>
          </cell>
          <cell r="D27">
            <v>565000</v>
          </cell>
          <cell r="E27">
            <v>3.1749999999999998</v>
          </cell>
          <cell r="F27">
            <v>4.0999999999999996</v>
          </cell>
        </row>
        <row r="28">
          <cell r="B28" t="str">
            <v>Tenn, Zone 6</v>
          </cell>
        </row>
        <row r="29">
          <cell r="B29" t="str">
            <v>Algonquin, into</v>
          </cell>
        </row>
        <row r="30">
          <cell r="B30" t="str">
            <v>Dracut (into Tenn)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561"/>
  <sheetViews>
    <sheetView tabSelected="1" workbookViewId="0">
      <pane xSplit="3" ySplit="5" topLeftCell="D6" activePane="bottomRight" state="frozen"/>
      <selection pane="topRight" activeCell="C1" sqref="C1"/>
      <selection pane="bottomLeft" activeCell="A6" sqref="A6"/>
      <selection pane="bottomRight" activeCell="B15" sqref="B15"/>
    </sheetView>
  </sheetViews>
  <sheetFormatPr defaultRowHeight="13.8" x14ac:dyDescent="0.3"/>
  <cols>
    <col min="1" max="1" width="6.44140625" style="4" customWidth="1"/>
    <col min="2" max="2" width="32.5546875" bestFit="1" customWidth="1"/>
    <col min="3" max="3" width="26.109375" hidden="1" customWidth="1"/>
    <col min="4" max="4" width="11.44140625" style="1" customWidth="1"/>
    <col min="5" max="5" width="18.6640625" style="6" customWidth="1"/>
    <col min="6" max="7" width="6.6640625" style="1" customWidth="1"/>
    <col min="8" max="8" width="12.6640625" style="40" customWidth="1"/>
    <col min="9" max="13" width="9.109375" style="21" customWidth="1"/>
  </cols>
  <sheetData>
    <row r="1" spans="1:14" ht="18" x14ac:dyDescent="0.35">
      <c r="A1" s="18" t="s">
        <v>0</v>
      </c>
      <c r="D1" s="7"/>
    </row>
    <row r="2" spans="1:14" x14ac:dyDescent="0.3">
      <c r="A2" s="5"/>
      <c r="B2" s="9" t="s">
        <v>1</v>
      </c>
      <c r="C2" s="9"/>
      <c r="D2" s="30">
        <f ca="1">TODAY()+1</f>
        <v>37198</v>
      </c>
    </row>
    <row r="3" spans="1:14" ht="14.4" thickBot="1" x14ac:dyDescent="0.35"/>
    <row r="4" spans="1:14" x14ac:dyDescent="0.3">
      <c r="D4" s="12"/>
      <c r="E4" s="13" t="s">
        <v>2</v>
      </c>
      <c r="F4" s="14"/>
      <c r="G4" s="14"/>
      <c r="I4" s="26" t="s">
        <v>3</v>
      </c>
      <c r="J4" s="26" t="s">
        <v>4</v>
      </c>
      <c r="K4" s="26" t="s">
        <v>5</v>
      </c>
      <c r="L4" s="26" t="s">
        <v>6</v>
      </c>
    </row>
    <row r="5" spans="1:14" ht="18" thickBot="1" x14ac:dyDescent="0.35">
      <c r="A5" s="3" t="s">
        <v>7</v>
      </c>
      <c r="D5" s="15" t="s">
        <v>8</v>
      </c>
      <c r="E5" s="16" t="s">
        <v>9</v>
      </c>
      <c r="F5" s="17" t="s">
        <v>10</v>
      </c>
      <c r="G5" s="17" t="s">
        <v>11</v>
      </c>
      <c r="I5" s="27" t="s">
        <v>12</v>
      </c>
      <c r="J5" s="27" t="s">
        <v>13</v>
      </c>
      <c r="K5" s="27" t="s">
        <v>13</v>
      </c>
      <c r="L5" s="27" t="s">
        <v>13</v>
      </c>
    </row>
    <row r="6" spans="1:14" x14ac:dyDescent="0.3">
      <c r="B6" s="10" t="s">
        <v>14</v>
      </c>
      <c r="C6" s="10" t="s">
        <v>14</v>
      </c>
      <c r="D6" s="28"/>
      <c r="E6" s="2"/>
      <c r="F6" s="28"/>
      <c r="G6" s="28"/>
      <c r="N6" s="10"/>
    </row>
    <row r="7" spans="1:14" x14ac:dyDescent="0.3">
      <c r="A7" s="4" t="s">
        <v>15</v>
      </c>
      <c r="B7" t="s">
        <v>16</v>
      </c>
      <c r="C7" t="s">
        <v>16</v>
      </c>
      <c r="D7" s="32">
        <f>IF(VLOOKUP($C7,[3]West!$B$2:$K$200,2,FALSE)="","",VLOOKUP($C7,[3]West!$B$2:$K$200,2,FALSE))</f>
        <v>2.5449999999999999</v>
      </c>
      <c r="E7" s="19">
        <f>IF(VLOOKUP($C7,[3]West!$B$2:$K$200,3,FALSE)="","",VLOOKUP($C7,[3]West!$B$2:$K$200,3,FALSE))</f>
        <v>521000</v>
      </c>
      <c r="F7" s="32">
        <f>IF(VLOOKUP($C7,[3]West!$B$2:$K$200,4,FALSE)="","",VLOOKUP($C7,[3]West!$B$2:$K$200,4,FALSE))</f>
        <v>2.4700000000000002</v>
      </c>
      <c r="G7" s="32">
        <f>IF(VLOOKUP($C7,[3]West!$B$2:$K$200,5,FALSE)="","",VLOOKUP($C7,[3]West!$B$2:$K$200,5,FALSE))</f>
        <v>2.645</v>
      </c>
      <c r="H7" s="40" t="str">
        <f>IF(OR(E7="",F7=""),"",IF(AND(D7&gt;=F7,D7&lt;=G7),"","Check Range"))</f>
        <v/>
      </c>
      <c r="I7" s="22"/>
      <c r="J7" s="22"/>
      <c r="K7" s="22"/>
      <c r="L7" s="22"/>
    </row>
    <row r="8" spans="1:14" x14ac:dyDescent="0.3">
      <c r="A8" s="4" t="s">
        <v>17</v>
      </c>
      <c r="B8" t="s">
        <v>18</v>
      </c>
      <c r="C8" t="s">
        <v>18</v>
      </c>
      <c r="D8" s="32" t="str">
        <f>IF(VLOOKUP($C8,[1]Central!$B$2:$K$200,2,FALSE)="","",VLOOKUP($C8,[1]Central!$B$2:$K$200,2,FALSE))</f>
        <v/>
      </c>
      <c r="E8" s="19" t="str">
        <f>IF(VLOOKUP($C8,[1]Central!$B$2:$K$200,3,FALSE)="","",VLOOKUP($C8,[1]Central!$B$2:$K$200,3,FALSE))</f>
        <v/>
      </c>
      <c r="F8" s="32" t="str">
        <f>IF(VLOOKUP($C8,[1]Central!$B$2:$K$200,4,FALSE)="","",VLOOKUP($C8,[1]Central!$B$2:$K$200,4,FALSE))</f>
        <v/>
      </c>
      <c r="G8" s="32" t="str">
        <f>IF(VLOOKUP($C8,[1]Central!$B$2:$K$200,5,FALSE)="","",VLOOKUP($C8,[1]Central!$B$2:$K$200,5,FALSE))</f>
        <v/>
      </c>
      <c r="H8" s="40" t="str">
        <f>IF(OR(E8="",F8=""),"",IF(AND(D8&gt;=F8,D8&lt;=G8),"","Check Range"))</f>
        <v/>
      </c>
      <c r="I8" s="22"/>
      <c r="J8" s="22"/>
      <c r="K8" s="22"/>
      <c r="L8" s="22"/>
    </row>
    <row r="9" spans="1:14" x14ac:dyDescent="0.3">
      <c r="A9" s="4" t="s">
        <v>19</v>
      </c>
      <c r="B9" t="s">
        <v>20</v>
      </c>
      <c r="C9" t="s">
        <v>20</v>
      </c>
      <c r="D9" s="32">
        <f>[4]Texas!C4</f>
        <v>2.66</v>
      </c>
      <c r="E9" s="19">
        <f>[4]Texas!D4</f>
        <v>333286</v>
      </c>
      <c r="F9" s="32">
        <f>[4]Texas!E4</f>
        <v>2.6</v>
      </c>
      <c r="G9" s="32">
        <f>[4]Texas!F4</f>
        <v>2.72</v>
      </c>
      <c r="H9" s="40" t="str">
        <f>IF(OR(E9="",F9=""),"",IF(AND(D9&gt;=F9,D9&lt;=G9),"","Check Range"))</f>
        <v/>
      </c>
      <c r="I9" s="22"/>
      <c r="J9" s="22"/>
      <c r="K9" s="22"/>
      <c r="L9" s="22"/>
    </row>
    <row r="10" spans="1:14" x14ac:dyDescent="0.3">
      <c r="A10" s="4" t="s">
        <v>15</v>
      </c>
      <c r="B10" t="s">
        <v>21</v>
      </c>
      <c r="C10" t="s">
        <v>21</v>
      </c>
      <c r="D10" s="32" t="str">
        <f>IF(VLOOKUP($C10,[3]West!$B$2:$K$200,2,FALSE)="","",VLOOKUP($C10,[3]West!$B$2:$K$200,2,FALSE))</f>
        <v/>
      </c>
      <c r="E10" s="19" t="str">
        <f>IF(VLOOKUP($C10,[3]West!$B$2:$K$200,3,FALSE)="","",VLOOKUP($C10,[3]West!$B$2:$K$200,3,FALSE))</f>
        <v/>
      </c>
      <c r="F10" s="32" t="str">
        <f>IF(VLOOKUP($C10,[3]West!$B$2:$K$200,4,FALSE)="","",VLOOKUP($C10,[3]West!$B$2:$K$200,4,FALSE))</f>
        <v/>
      </c>
      <c r="G10" s="32" t="str">
        <f>IF(VLOOKUP($C10,[3]West!$B$2:$K$200,5,FALSE)="","",VLOOKUP($C10,[3]West!$B$2:$K$200,5,FALSE))</f>
        <v/>
      </c>
      <c r="H10" s="40" t="str">
        <f>IF(OR(E10="",F10=""),"",IF(AND(D10&gt;=F10,D10&lt;=G10),"","Check Range"))</f>
        <v/>
      </c>
      <c r="I10" s="22"/>
      <c r="J10" s="22"/>
      <c r="K10" s="22"/>
      <c r="L10" s="22"/>
    </row>
    <row r="11" spans="1:14" x14ac:dyDescent="0.3">
      <c r="D11" s="28"/>
      <c r="E11" s="2"/>
      <c r="F11" s="28"/>
      <c r="G11" s="28"/>
    </row>
    <row r="12" spans="1:14" x14ac:dyDescent="0.3">
      <c r="B12" s="10" t="s">
        <v>22</v>
      </c>
      <c r="C12" s="10" t="s">
        <v>22</v>
      </c>
      <c r="D12" s="28"/>
      <c r="E12" s="2"/>
      <c r="F12" s="28"/>
      <c r="G12" s="28"/>
      <c r="N12" s="10"/>
    </row>
    <row r="13" spans="1:14" x14ac:dyDescent="0.3">
      <c r="A13" s="4" t="s">
        <v>19</v>
      </c>
      <c r="B13" t="s">
        <v>23</v>
      </c>
      <c r="C13" t="s">
        <v>23</v>
      </c>
      <c r="D13" s="32">
        <f>IF(VLOOKUP($C13,[4]Texas!$B$2:$K$200,2,FALSE)="","",VLOOKUP($C13,[4]Texas!$B$2:$K$200,2,FALSE))</f>
        <v>2.82</v>
      </c>
      <c r="E13" s="19">
        <f>IF(VLOOKUP($C13,[4]Texas!$B$2:$K$200,3,FALSE)="","",VLOOKUP($C13,[4]Texas!$B$2:$K$200,3,FALSE))</f>
        <v>372431</v>
      </c>
      <c r="F13" s="32">
        <f>IF(VLOOKUP($C13,[4]Texas!$B$2:$K$200,4,FALSE)="","",VLOOKUP($C13,[4]Texas!$B$2:$K$200,4,FALSE))</f>
        <v>2.78</v>
      </c>
      <c r="G13" s="32">
        <f>IF(VLOOKUP($C13,[4]Texas!$B$2:$K$200,5,FALSE)="","",VLOOKUP($C13,[4]Texas!$B$2:$K$200,5,FALSE))</f>
        <v>2.8650000000000002</v>
      </c>
      <c r="H13" s="40" t="str">
        <f t="shared" ref="H13:H22" si="0">IF(OR(E13="",F13=""),"",IF(AND(D13&gt;=F13,D13&lt;=G13),"","Check Range"))</f>
        <v/>
      </c>
      <c r="I13" s="22"/>
      <c r="J13" s="22"/>
      <c r="K13" s="22"/>
      <c r="L13" s="22"/>
    </row>
    <row r="14" spans="1:14" x14ac:dyDescent="0.3">
      <c r="A14" s="4" t="s">
        <v>24</v>
      </c>
      <c r="B14" t="s">
        <v>25</v>
      </c>
      <c r="C14" t="s">
        <v>25</v>
      </c>
      <c r="D14" s="32" t="str">
        <f>IF(VLOOKUP($C14,[2]Southeast!$B$2:$K$200,2,FALSE)="","",VLOOKUP($C14,[2]Southeast!$B$2:$K$200,2,FALSE))</f>
        <v/>
      </c>
      <c r="E14" s="19" t="str">
        <f>IF(VLOOKUP($C14,[2]Southeast!$B$2:$K$200,3,FALSE)="","",VLOOKUP($C14,[2]Southeast!$B$2:$K$200,3,FALSE))</f>
        <v/>
      </c>
      <c r="F14" s="32" t="str">
        <f>IF(VLOOKUP($C14,[2]Southeast!$B$2:$K$200,4,FALSE)="","",VLOOKUP($C14,[2]Southeast!$B$2:$K$200,4,FALSE))</f>
        <v/>
      </c>
      <c r="G14" s="32" t="str">
        <f>IF(VLOOKUP($C14,[2]Southeast!$B$2:$K$200,5,FALSE)="","",VLOOKUP($C14,[2]Southeast!$B$2:$K$200,5,FALSE))</f>
        <v/>
      </c>
      <c r="H14" s="40" t="str">
        <f t="shared" si="0"/>
        <v/>
      </c>
      <c r="I14" s="22"/>
      <c r="J14" s="22"/>
      <c r="K14" s="22"/>
      <c r="L14" s="22"/>
    </row>
    <row r="15" spans="1:14" x14ac:dyDescent="0.3">
      <c r="B15" t="s">
        <v>26</v>
      </c>
      <c r="C15" t="s">
        <v>26</v>
      </c>
      <c r="D15" s="32"/>
      <c r="E15" s="19"/>
      <c r="F15" s="32"/>
      <c r="G15" s="32"/>
      <c r="H15" s="40" t="str">
        <f t="shared" si="0"/>
        <v/>
      </c>
      <c r="I15" s="22"/>
      <c r="J15" s="22"/>
      <c r="K15" s="22"/>
      <c r="L15" s="22"/>
    </row>
    <row r="16" spans="1:14" x14ac:dyDescent="0.3">
      <c r="A16" s="4" t="s">
        <v>17</v>
      </c>
      <c r="B16" t="s">
        <v>27</v>
      </c>
      <c r="C16" t="s">
        <v>27</v>
      </c>
      <c r="D16" s="32" t="str">
        <f>IF(VLOOKUP($C16,[1]Central!$B$2:$K$200,2,FALSE)="","",VLOOKUP($C16,[1]Central!$B$2:$K$200,2,FALSE))</f>
        <v/>
      </c>
      <c r="E16" s="19" t="str">
        <f>IF(VLOOKUP($C16,[1]Central!$B$2:$K$200,3,FALSE)="","",VLOOKUP($C16,[1]Central!$B$2:$K$200,3,FALSE))</f>
        <v/>
      </c>
      <c r="F16" s="32" t="str">
        <f>IF(VLOOKUP($C16,[1]Central!$B$2:$K$200,4,FALSE)="","",VLOOKUP($C16,[1]Central!$B$2:$K$200,4,FALSE))</f>
        <v/>
      </c>
      <c r="G16" s="32" t="str">
        <f>IF(VLOOKUP($C16,[1]Central!$B$2:$K$200,5,FALSE)="","",VLOOKUP($C16,[1]Central!$B$2:$K$200,5,FALSE))</f>
        <v/>
      </c>
      <c r="H16" s="40" t="str">
        <f t="shared" si="0"/>
        <v/>
      </c>
      <c r="I16" s="22"/>
      <c r="J16" s="22"/>
      <c r="K16" s="22"/>
      <c r="L16" s="22"/>
    </row>
    <row r="17" spans="1:14" x14ac:dyDescent="0.3">
      <c r="A17" s="4" t="s">
        <v>17</v>
      </c>
      <c r="B17" t="s">
        <v>28</v>
      </c>
      <c r="C17" t="s">
        <v>28</v>
      </c>
      <c r="D17" s="32" t="str">
        <f>IF(VLOOKUP($C17,[1]Central!$B$2:$K$200,2,FALSE)="","",VLOOKUP($C17,[1]Central!$B$2:$K$200,2,FALSE))</f>
        <v/>
      </c>
      <c r="E17" s="19" t="str">
        <f>IF(VLOOKUP($C17,[1]Central!$B$2:$K$200,3,FALSE)="","",VLOOKUP($C17,[1]Central!$B$2:$K$200,3,FALSE))</f>
        <v/>
      </c>
      <c r="F17" s="32" t="str">
        <f>IF(VLOOKUP($C17,[1]Central!$B$2:$K$200,4,FALSE)="","",VLOOKUP($C17,[1]Central!$B$2:$K$200,4,FALSE))</f>
        <v/>
      </c>
      <c r="G17" s="32" t="str">
        <f>IF(VLOOKUP($C17,[1]Central!$B$2:$K$200,5,FALSE)="","",VLOOKUP($C17,[1]Central!$B$2:$K$200,5,FALSE))</f>
        <v/>
      </c>
      <c r="H17" s="40" t="str">
        <f t="shared" si="0"/>
        <v/>
      </c>
      <c r="I17" s="22"/>
      <c r="J17" s="22"/>
      <c r="K17" s="22"/>
      <c r="L17" s="22"/>
    </row>
    <row r="18" spans="1:14" x14ac:dyDescent="0.3">
      <c r="A18" s="4" t="s">
        <v>17</v>
      </c>
      <c r="B18" t="s">
        <v>29</v>
      </c>
      <c r="C18" s="8" t="s">
        <v>154</v>
      </c>
      <c r="D18" s="32" t="str">
        <f>IF(VLOOKUP($C18,[1]Central!$B$2:$K$200,2,FALSE)="","",VLOOKUP($C18,[1]Central!$B$2:$K$200,2,FALSE))</f>
        <v/>
      </c>
      <c r="E18" s="19" t="str">
        <f>IF(VLOOKUP($C18,[1]Central!$B$2:$K$200,3,FALSE)="","",VLOOKUP($C18,[1]Central!$B$2:$K$200,3,FALSE))</f>
        <v/>
      </c>
      <c r="F18" s="32" t="str">
        <f>IF(VLOOKUP($C18,[1]Central!$B$2:$K$200,4,FALSE)="","",VLOOKUP($C18,[1]Central!$B$2:$K$200,5,FALSE))</f>
        <v/>
      </c>
      <c r="G18" s="32" t="str">
        <f>IF(VLOOKUP($C18,[1]Central!$B$2:$K$200,5,FALSE)="","",VLOOKUP($C18,[1]Central!$B$2:$K$200,5,FALSE))</f>
        <v/>
      </c>
      <c r="H18" s="40" t="str">
        <f t="shared" si="0"/>
        <v/>
      </c>
      <c r="I18" s="22"/>
      <c r="J18" s="22"/>
      <c r="K18" s="22"/>
      <c r="L18" s="22"/>
    </row>
    <row r="19" spans="1:14" x14ac:dyDescent="0.3">
      <c r="A19" s="4" t="s">
        <v>17</v>
      </c>
      <c r="B19" t="s">
        <v>30</v>
      </c>
      <c r="C19" s="8" t="s">
        <v>155</v>
      </c>
      <c r="D19" s="32" t="str">
        <f>IF(VLOOKUP($C19,[1]Central!$B$2:$K$200,2,FALSE)="","",VLOOKUP($C19,[1]Central!$B$2:$K$200,2,FALSE))</f>
        <v/>
      </c>
      <c r="E19" s="19" t="str">
        <f>IF(VLOOKUP($C19,[1]Central!$B$2:$K$200,3,FALSE)="","",VLOOKUP($C19,[1]Central!$B$2:$K$200,3,FALSE))</f>
        <v/>
      </c>
      <c r="F19" s="32" t="str">
        <f>IF(VLOOKUP($C19,[1]Central!$B$2:$K$200,4,FALSE)="","",VLOOKUP($C19,[1]Central!$B$2:$K$200,4,FALSE))</f>
        <v/>
      </c>
      <c r="G19" s="32" t="str">
        <f>IF(VLOOKUP($C19,[1]Central!$B$2:$K$200,5,FALSE)="","",VLOOKUP($C19,[1]Central!$B$2:$K$200,5,FALSE))</f>
        <v/>
      </c>
      <c r="H19" s="40" t="str">
        <f t="shared" si="0"/>
        <v/>
      </c>
      <c r="I19" s="22"/>
      <c r="J19" s="22"/>
      <c r="K19" s="22"/>
      <c r="L19" s="22"/>
    </row>
    <row r="20" spans="1:14" x14ac:dyDescent="0.3">
      <c r="A20" s="4" t="s">
        <v>19</v>
      </c>
      <c r="B20" t="s">
        <v>31</v>
      </c>
      <c r="C20" s="39" t="s">
        <v>162</v>
      </c>
      <c r="D20" s="32" t="str">
        <f>IF(VLOOKUP($C20,[4]Texas!$B$2:$K$200,2,FALSE)="","",VLOOKUP($C20,[4]Texas!$B$2:$K$200,2,FALSE))</f>
        <v/>
      </c>
      <c r="E20" s="19" t="str">
        <f>IF(VLOOKUP($C20,[4]Texas!$B$2:$K$200,3,FALSE)="","",VLOOKUP($C20,[4]Texas!$B$2:$K$200,3,FALSE))</f>
        <v/>
      </c>
      <c r="F20" s="32" t="str">
        <f>IF(VLOOKUP($C20,[4]Texas!$B$2:$K$200,4,FALSE)="","",VLOOKUP($C20,[4]Texas!$B$2:$K$200,4,FALSE))</f>
        <v/>
      </c>
      <c r="G20" s="32" t="str">
        <f>IF(VLOOKUP($C20,[4]Texas!$B$2:$K$200,5,FALSE)="","",VLOOKUP($C20,[4]Texas!$B$2:$K$200,5,FALSE))</f>
        <v/>
      </c>
      <c r="H20" s="40" t="str">
        <f t="shared" si="0"/>
        <v/>
      </c>
      <c r="I20" s="22"/>
      <c r="J20" s="22"/>
      <c r="K20" s="22"/>
      <c r="L20" s="22"/>
    </row>
    <row r="21" spans="1:14" x14ac:dyDescent="0.3">
      <c r="A21" s="38" t="s">
        <v>24</v>
      </c>
      <c r="B21" t="s">
        <v>33</v>
      </c>
      <c r="C21" t="s">
        <v>33</v>
      </c>
      <c r="D21" s="32">
        <f>IF(VLOOKUP($C21,[2]Southeast!$B$2:$K$200,2,FALSE)="","",VLOOKUP($C21,[2]Southeast!$B$2:$K$200,2,FALSE))</f>
        <v>2.7650000000000001</v>
      </c>
      <c r="E21" s="19">
        <f>IF(VLOOKUP($C21,[2]Southeast!$B$2:$K$200,3,FALSE)="","",VLOOKUP($C21,[2]Southeast!$B$2:$K$200,3,FALSE))</f>
        <v>20000</v>
      </c>
      <c r="F21" s="32">
        <f>IF(VLOOKUP($C21,[2]Southeast!$B$2:$K$200,4,FALSE)="","",VLOOKUP($C21,[2]Southeast!$B$2:$K$200,4,FALSE))</f>
        <v>2.75</v>
      </c>
      <c r="G21" s="32">
        <f>IF(VLOOKUP($C21,[2]Southeast!$B$2:$K$200,5,FALSE)="","",VLOOKUP($C21,[2]Southeast!$B$2:$K$200,5,FALSE))</f>
        <v>2.79</v>
      </c>
      <c r="H21" s="40" t="str">
        <f t="shared" si="0"/>
        <v/>
      </c>
      <c r="I21" s="22"/>
      <c r="J21" s="22"/>
      <c r="K21" s="22"/>
      <c r="L21" s="22"/>
    </row>
    <row r="22" spans="1:14" x14ac:dyDescent="0.3">
      <c r="A22" s="4" t="s">
        <v>19</v>
      </c>
      <c r="B22" t="s">
        <v>34</v>
      </c>
      <c r="C22" s="39" t="s">
        <v>163</v>
      </c>
      <c r="D22" s="32" t="str">
        <f>IF(VLOOKUP($C22,[4]Texas!$B$2:$K$200,2,FALSE)="","",VLOOKUP($C22,[4]Texas!$B$2:$K$200,2,FALSE))</f>
        <v/>
      </c>
      <c r="E22" s="19" t="str">
        <f>IF(VLOOKUP($C22,[4]Texas!$B$2:$K$200,3,FALSE)="","",VLOOKUP($C22,[4]Texas!$B$2:$K$200,3,FALSE))</f>
        <v/>
      </c>
      <c r="F22" s="32" t="str">
        <f>IF(VLOOKUP($C22,[4]Texas!$B$2:$K$200,4,FALSE)="","",VLOOKUP($C22,[4]Texas!$B$2:$K$200,4,FALSE))</f>
        <v/>
      </c>
      <c r="G22" s="32" t="str">
        <f>IF(VLOOKUP($C22,[4]Texas!$B$2:$K$200,5,FALSE)="","",VLOOKUP($C22,[4]Texas!$B$2:$K$200,5,FALSE))</f>
        <v/>
      </c>
      <c r="H22" s="40" t="str">
        <f t="shared" si="0"/>
        <v/>
      </c>
      <c r="I22" s="22"/>
      <c r="J22" s="22"/>
      <c r="K22" s="22"/>
      <c r="L22" s="22"/>
    </row>
    <row r="23" spans="1:14" x14ac:dyDescent="0.3">
      <c r="D23" s="28"/>
      <c r="E23" s="2"/>
      <c r="F23" s="28"/>
      <c r="G23" s="28"/>
    </row>
    <row r="24" spans="1:14" x14ac:dyDescent="0.3">
      <c r="B24" s="10" t="s">
        <v>35</v>
      </c>
      <c r="C24" s="10" t="s">
        <v>35</v>
      </c>
      <c r="D24" s="28"/>
      <c r="E24" s="2"/>
      <c r="F24" s="28"/>
      <c r="G24" s="28"/>
      <c r="N24" s="10"/>
    </row>
    <row r="25" spans="1:14" x14ac:dyDescent="0.3">
      <c r="A25" s="4" t="s">
        <v>19</v>
      </c>
      <c r="B25" t="s">
        <v>36</v>
      </c>
      <c r="C25" s="39" t="s">
        <v>150</v>
      </c>
      <c r="D25" s="32">
        <f>IF(VLOOKUP($C25,[4]Texas!$B$2:$K$200,2,FALSE)="","",VLOOKUP($C25,[4]Texas!$B$2:$K$200,2,FALSE))</f>
        <v>2.8450000000000002</v>
      </c>
      <c r="E25" s="19">
        <f>IF(VLOOKUP($C25,[4]Texas!$B$2:$K$200,3,FALSE)="","",VLOOKUP($C25,[4]Texas!$B$2:$K$200,3,FALSE))</f>
        <v>176300</v>
      </c>
      <c r="F25" s="32">
        <f>IF(VLOOKUP($C25,[4]Texas!$B$2:$K$200,4,FALSE)="","",VLOOKUP($C25,[4]Texas!$B$2:$K$200,4,FALSE))</f>
        <v>2.8149999999999999</v>
      </c>
      <c r="G25" s="32">
        <f>IF(VLOOKUP($C25,[4]Texas!$B$2:$K$200,5,FALSE)="","",VLOOKUP($C25,[4]Texas!$B$2:$K$200,5,FALSE))</f>
        <v>2.95</v>
      </c>
      <c r="H25" s="40" t="str">
        <f>IF(OR(E25="",F25=""),"",IF(AND(D25&gt;=F25,D25&lt;=G25),"","Check Range"))</f>
        <v/>
      </c>
      <c r="I25" s="22"/>
      <c r="J25" s="22"/>
      <c r="K25" s="22"/>
      <c r="L25" s="22"/>
    </row>
    <row r="26" spans="1:14" x14ac:dyDescent="0.3">
      <c r="A26" s="4" t="s">
        <v>19</v>
      </c>
      <c r="B26" t="s">
        <v>37</v>
      </c>
      <c r="C26" t="s">
        <v>37</v>
      </c>
      <c r="D26" s="32">
        <f>IF(VLOOKUP($C26,[4]Texas!$B$2:$K$200,2,FALSE)="","",VLOOKUP($C26,[4]Texas!$B$2:$K$200,2,FALSE))</f>
        <v>2.8149999999999999</v>
      </c>
      <c r="E26" s="19">
        <f>IF(VLOOKUP($C26,[4]Texas!$B$2:$K$200,3,FALSE)="","",VLOOKUP($C26,[4]Texas!$B$2:$K$200,3,FALSE))</f>
        <v>182450</v>
      </c>
      <c r="F26" s="32">
        <f>IF(VLOOKUP($C26,[4]Texas!$B$2:$K$200,4,FALSE)="","",VLOOKUP($C26,[4]Texas!$B$2:$K$200,4,FALSE))</f>
        <v>2.77</v>
      </c>
      <c r="G26" s="32">
        <f>[4]Texas!$F$18</f>
        <v>2.9350000000000001</v>
      </c>
      <c r="H26" s="40" t="str">
        <f>IF(OR(E26="",F26=""),"",IF(AND(D26&gt;=F26,D26&lt;=G26),"","Check Range"))</f>
        <v/>
      </c>
      <c r="I26" s="22"/>
      <c r="J26" s="22"/>
      <c r="K26" s="22"/>
      <c r="L26" s="22"/>
      <c r="M26" s="32"/>
      <c r="N26" s="32"/>
    </row>
    <row r="27" spans="1:14" x14ac:dyDescent="0.3">
      <c r="A27" s="4" t="s">
        <v>17</v>
      </c>
      <c r="B27" t="s">
        <v>38</v>
      </c>
      <c r="C27" t="s">
        <v>38</v>
      </c>
      <c r="D27" s="32" t="str">
        <f>IF(VLOOKUP($C27,[1]Central!$B$2:$K$200,2,FALSE)="","",VLOOKUP($C27,[1]Central!$B$2:$K$200,2,FALSE))</f>
        <v/>
      </c>
      <c r="E27" s="19" t="str">
        <f>IF(VLOOKUP($C27,[1]Central!$B$2:$K$200,3,FALSE)="","",VLOOKUP($C27,[1]Central!$B$2:$K$200,3,FALSE))</f>
        <v/>
      </c>
      <c r="F27" s="32" t="str">
        <f>IF(VLOOKUP($C27,[1]Central!$B$2:$K$200,4,FALSE)="","",VLOOKUP($C27,[1]Central!$B$2:$K$200,4,FALSE))</f>
        <v/>
      </c>
      <c r="G27" s="32" t="str">
        <f>IF(VLOOKUP($C27,[1]Central!$B$2:$K$200,5,FALSE)="","",VLOOKUP($C27,[1]Central!$B$2:$K$200,5,FALSE))</f>
        <v/>
      </c>
      <c r="H27" s="40" t="str">
        <f>IF(OR(E27="",F27=""),"",IF(AND(D27&gt;=F27,D27&lt;=G27),"","Check Range"))</f>
        <v/>
      </c>
      <c r="I27" s="22"/>
      <c r="J27" s="22"/>
      <c r="K27" s="22"/>
      <c r="L27" s="22"/>
    </row>
    <row r="28" spans="1:14" x14ac:dyDescent="0.3">
      <c r="D28" s="28"/>
      <c r="E28" s="2"/>
      <c r="F28" s="28"/>
      <c r="G28" s="28"/>
      <c r="H28" s="40" t="s">
        <v>131</v>
      </c>
    </row>
    <row r="29" spans="1:14" x14ac:dyDescent="0.3">
      <c r="B29" s="10" t="s">
        <v>39</v>
      </c>
      <c r="C29" s="10" t="s">
        <v>39</v>
      </c>
      <c r="D29" s="28"/>
      <c r="E29" s="2"/>
      <c r="F29" s="28"/>
      <c r="G29" s="28"/>
      <c r="N29" s="10"/>
    </row>
    <row r="30" spans="1:14" x14ac:dyDescent="0.3">
      <c r="A30" s="4" t="s">
        <v>17</v>
      </c>
      <c r="B30" t="s">
        <v>40</v>
      </c>
      <c r="C30" t="s">
        <v>40</v>
      </c>
      <c r="D30" s="32" t="str">
        <f>IF(VLOOKUP($C30,[1]Central!$B$2:$K$200,2,FALSE)="","",VLOOKUP($C30,[1]Central!$B$2:$K$200,2,FALSE))</f>
        <v/>
      </c>
      <c r="E30" s="19" t="str">
        <f>IF(VLOOKUP($C30,[1]Central!$B$2:$K$200,3,FALSE)="","",VLOOKUP($C30,[1]Central!$B$2:$K$200,3,FALSE))</f>
        <v/>
      </c>
      <c r="F30" s="32" t="str">
        <f>IF(VLOOKUP($C30,[1]Central!$B$2:$K$200,4,FALSE)="","",VLOOKUP($C30,[1]Central!$B$2:$K$200,4,FALSE))</f>
        <v/>
      </c>
      <c r="G30" s="32" t="str">
        <f>IF(VLOOKUP($C30,[1]Central!$B$2:$K$200,5,FALSE)="","",VLOOKUP($C30,[1]Central!$B$2:$K$200,5,FALSE))</f>
        <v/>
      </c>
      <c r="H30" s="40" t="str">
        <f>IF(OR(E30="",F30=""),"",IF(AND(D30&gt;=F30,D30&lt;=G30),"","Check Range"))</f>
        <v/>
      </c>
      <c r="I30" s="22"/>
      <c r="J30" s="22"/>
      <c r="K30" s="22"/>
      <c r="L30" s="22"/>
    </row>
    <row r="31" spans="1:14" x14ac:dyDescent="0.3">
      <c r="A31" s="4" t="s">
        <v>17</v>
      </c>
      <c r="B31" t="s">
        <v>41</v>
      </c>
      <c r="C31" t="s">
        <v>41</v>
      </c>
      <c r="D31" s="32" t="str">
        <f>IF(VLOOKUP($C31,[1]Central!$B$2:$K$200,2,FALSE)="","",VLOOKUP($C31,[1]Central!$B$2:$K$200,2,FALSE))</f>
        <v/>
      </c>
      <c r="E31" s="19" t="str">
        <f>IF(VLOOKUP($C31,[1]Central!$B$2:$K$200,3,FALSE)="","",VLOOKUP($C31,[1]Central!$B$2:$K$200,3,FALSE))</f>
        <v/>
      </c>
      <c r="F31" s="32" t="str">
        <f>IF(VLOOKUP($C31,[1]Central!$B$2:$K$200,4,FALSE)="","",VLOOKUP($C31,[1]Central!$B$2:$K$200,4,FALSE))</f>
        <v/>
      </c>
      <c r="G31" s="32" t="str">
        <f>IF(VLOOKUP($C31,[1]Central!$B$2:$K$200,5,FALSE)="","",VLOOKUP($C31,[1]Central!$B$2:$K$200,5,FALSE))</f>
        <v/>
      </c>
      <c r="H31" s="40" t="str">
        <f>IF(OR(E31="",F31=""),"",IF(AND(D31&gt;=F31,D31&lt;=G31),"","Check Range"))</f>
        <v/>
      </c>
      <c r="I31" s="22"/>
      <c r="J31" s="22"/>
      <c r="K31" s="22"/>
      <c r="L31" s="22"/>
    </row>
    <row r="32" spans="1:14" x14ac:dyDescent="0.3">
      <c r="A32" s="4" t="s">
        <v>19</v>
      </c>
      <c r="B32" t="s">
        <v>42</v>
      </c>
      <c r="C32" t="s">
        <v>42</v>
      </c>
      <c r="D32" s="32" t="str">
        <f>IF(VLOOKUP($C32,[4]Texas!$B$2:$K$200,2,FALSE)="","",VLOOKUP($C32,[4]Texas!$B$2:$K$200,2,FALSE))</f>
        <v/>
      </c>
      <c r="E32" s="19" t="str">
        <f>IF(VLOOKUP($C32,[4]Texas!$B$2:$K$200,3,FALSE)="","",VLOOKUP($C32,[4]Texas!$B$2:$K$200,3,FALSE))</f>
        <v/>
      </c>
      <c r="F32" s="32" t="str">
        <f>IF(VLOOKUP($C32,[4]Texas!$B$2:$K$200,4,FALSE)="","",VLOOKUP($C32,[4]Texas!$B$2:$K$200,4,FALSE))</f>
        <v/>
      </c>
      <c r="G32" s="32" t="str">
        <f>IF(VLOOKUP($C32,[4]Texas!$B$2:$K$200,5,FALSE)="","",VLOOKUP($C32,[4]Texas!$B$2:$K$200,5,FALSE))</f>
        <v/>
      </c>
      <c r="H32" s="40" t="str">
        <f>IF(OR(E32="",F32=""),"",IF(AND(D32&gt;=F32,D32&lt;=G32),"","Check Range"))</f>
        <v/>
      </c>
      <c r="I32" s="22"/>
      <c r="J32" s="22"/>
      <c r="K32" s="22"/>
      <c r="L32" s="22"/>
    </row>
    <row r="33" spans="1:14" x14ac:dyDescent="0.3">
      <c r="B33" s="8"/>
      <c r="C33" s="8"/>
      <c r="D33" s="28"/>
      <c r="E33" s="2"/>
      <c r="F33" s="28"/>
      <c r="G33" s="28"/>
      <c r="N33" s="8"/>
    </row>
    <row r="34" spans="1:14" x14ac:dyDescent="0.3">
      <c r="B34" s="10" t="s">
        <v>43</v>
      </c>
      <c r="C34" s="10" t="s">
        <v>43</v>
      </c>
      <c r="D34" s="28"/>
      <c r="E34" s="2"/>
      <c r="F34" s="28"/>
      <c r="G34" s="28"/>
      <c r="N34" s="10"/>
    </row>
    <row r="35" spans="1:14" x14ac:dyDescent="0.3">
      <c r="A35" s="4" t="s">
        <v>19</v>
      </c>
      <c r="B35" t="s">
        <v>44</v>
      </c>
      <c r="C35" t="s">
        <v>44</v>
      </c>
      <c r="D35" s="32" t="str">
        <f>IF(VLOOKUP($C35,[4]Texas!$B$2:$K$200,2,FALSE)="","",VLOOKUP($C35,[4]Texas!$B$2:$K$200,2,FALSE))</f>
        <v/>
      </c>
      <c r="E35" s="19" t="str">
        <f>IF(VLOOKUP($C35,[4]Texas!$B$2:$K$200,3,FALSE)="","",VLOOKUP($C35,[4]Texas!$B$2:$K$200,3,FALSE))</f>
        <v/>
      </c>
      <c r="F35" s="32" t="str">
        <f>IF(VLOOKUP($C35,[4]Texas!$B$2:$K$200,4,FALSE)="","",VLOOKUP($C35,[4]Texas!$B$2:$K$200,4,FALSE))</f>
        <v/>
      </c>
      <c r="G35" s="32" t="str">
        <f>IF(VLOOKUP($C35,[4]Texas!$B$2:$K$200,5,FALSE)="","",VLOOKUP($C35,[4]Texas!$B$2:$K$200,5,FALSE))</f>
        <v/>
      </c>
      <c r="H35" s="40" t="str">
        <f t="shared" ref="H35:H45" si="1">IF(OR(E35="",F35=""),"",IF(AND(D35&gt;=F35,D35&lt;=G35),"","Check Range"))</f>
        <v/>
      </c>
      <c r="I35" s="22"/>
      <c r="J35" s="22"/>
      <c r="K35" s="22"/>
      <c r="L35" s="22"/>
    </row>
    <row r="36" spans="1:14" x14ac:dyDescent="0.3">
      <c r="A36" s="4" t="s">
        <v>24</v>
      </c>
      <c r="B36" t="s">
        <v>45</v>
      </c>
      <c r="C36" t="s">
        <v>45</v>
      </c>
      <c r="D36" s="32" t="str">
        <f>IF(VLOOKUP($C36,[2]Southeast!$B$2:$K$200,2,FALSE)="","",VLOOKUP($C36,[2]Southeast!$B$2:$K$200,2,FALSE))</f>
        <v/>
      </c>
      <c r="E36" s="19" t="str">
        <f>IF(VLOOKUP($C36,[2]Southeast!$B$2:$K$200,3,FALSE)="","",VLOOKUP($C36,[2]Southeast!$B$2:$K$200,3,FALSE))</f>
        <v/>
      </c>
      <c r="F36" s="32" t="str">
        <f>IF(VLOOKUP($C36,[2]Southeast!$B$2:$K$200,4,FALSE)="","",VLOOKUP($C36,[2]Southeast!$B$2:$K$200,4,FALSE))</f>
        <v/>
      </c>
      <c r="G36" s="32" t="str">
        <f>IF(VLOOKUP($C36,[2]Southeast!$B$2:$K$200,5,FALSE)="","",VLOOKUP($C36,[2]Southeast!$B$2:$K$200,5,FALSE))</f>
        <v/>
      </c>
      <c r="H36" s="40" t="str">
        <f t="shared" si="1"/>
        <v/>
      </c>
      <c r="I36" s="22"/>
      <c r="J36" s="22"/>
      <c r="K36" s="22"/>
      <c r="L36" s="22"/>
    </row>
    <row r="37" spans="1:14" x14ac:dyDescent="0.3">
      <c r="A37" s="4" t="s">
        <v>19</v>
      </c>
      <c r="B37" t="s">
        <v>46</v>
      </c>
      <c r="C37" t="s">
        <v>46</v>
      </c>
      <c r="D37" s="32" t="str">
        <f>IF(VLOOKUP($C37,[4]Texas!$B$2:$K$200,2,FALSE)="","",VLOOKUP($C37,[4]Texas!$B$2:$K$200,2,FALSE))</f>
        <v/>
      </c>
      <c r="E37" s="19" t="str">
        <f>IF(VLOOKUP($C37,[4]Texas!$B$2:$K$200,3,FALSE)="","",VLOOKUP($C37,[4]Texas!$B$2:$K$200,3,FALSE))</f>
        <v/>
      </c>
      <c r="F37" s="32" t="str">
        <f>IF(VLOOKUP($C37,[4]Texas!$B$2:$K$200,4,FALSE)="","",VLOOKUP($C37,[4]Texas!$B$2:$K$200,4,FALSE))</f>
        <v/>
      </c>
      <c r="G37" s="32" t="str">
        <f>IF(VLOOKUP($C37,[4]Texas!$B$2:$K$200,5,FALSE)="","",VLOOKUP($C37,[4]Texas!$B$2:$K$200,5,FALSE))</f>
        <v/>
      </c>
      <c r="H37" s="40" t="str">
        <f t="shared" si="1"/>
        <v/>
      </c>
      <c r="I37" s="22"/>
      <c r="J37" s="22"/>
      <c r="K37" s="22"/>
      <c r="L37" s="22"/>
    </row>
    <row r="38" spans="1:14" x14ac:dyDescent="0.3">
      <c r="A38" s="4" t="s">
        <v>24</v>
      </c>
      <c r="B38" t="s">
        <v>47</v>
      </c>
      <c r="C38" t="s">
        <v>47</v>
      </c>
      <c r="D38" s="32" t="str">
        <f>IF(VLOOKUP($C38,[2]Southeast!$B$2:$K$200,2,FALSE)="","",VLOOKUP($C38,[2]Southeast!$B$2:$K$200,2,FALSE))</f>
        <v/>
      </c>
      <c r="E38" s="19" t="str">
        <f>IF(VLOOKUP($C38,[2]Southeast!$B$2:$K$200,3,FALSE)="","",VLOOKUP($C38,[2]Southeast!$B$2:$K$200,3,FALSE))</f>
        <v/>
      </c>
      <c r="F38" s="32" t="str">
        <f>IF(VLOOKUP($C38,[2]Southeast!$B$2:$K$200,4,FALSE)="","",VLOOKUP($C38,[2]Southeast!$B$2:$K$200,4,FALSE))</f>
        <v/>
      </c>
      <c r="G38" s="32" t="str">
        <f>IF(VLOOKUP($C38,[2]Southeast!$B$2:$K$200,5,FALSE)="","",VLOOKUP($C38,[2]Southeast!$B$2:$K$200,5,FALSE))</f>
        <v/>
      </c>
      <c r="H38" s="40" t="str">
        <f t="shared" si="1"/>
        <v/>
      </c>
      <c r="I38" s="22"/>
      <c r="J38" s="22"/>
      <c r="K38" s="22"/>
      <c r="L38" s="22"/>
    </row>
    <row r="39" spans="1:14" x14ac:dyDescent="0.3">
      <c r="B39" t="s">
        <v>48</v>
      </c>
      <c r="C39" t="s">
        <v>48</v>
      </c>
      <c r="D39" s="32"/>
      <c r="E39" s="19"/>
      <c r="F39" s="29"/>
      <c r="G39" s="29"/>
      <c r="H39" s="40" t="str">
        <f t="shared" si="1"/>
        <v/>
      </c>
      <c r="I39" s="22"/>
      <c r="J39" s="22"/>
      <c r="K39" s="22"/>
      <c r="L39" s="22"/>
    </row>
    <row r="40" spans="1:14" x14ac:dyDescent="0.3">
      <c r="A40" s="4" t="s">
        <v>17</v>
      </c>
      <c r="B40" t="s">
        <v>49</v>
      </c>
      <c r="C40" t="s">
        <v>49</v>
      </c>
      <c r="D40" s="32" t="str">
        <f>IF(VLOOKUP($C40,[1]Central!$B$2:$K$200,2,FALSE)="","",VLOOKUP($C40,[1]Central!$B$2:$K$200,2,FALSE))</f>
        <v/>
      </c>
      <c r="E40" s="19" t="str">
        <f>IF(VLOOKUP($C40,[1]Central!$B$2:$K$200,3,FALSE)="","",VLOOKUP($C40,[1]Central!$B$2:$K$200,3,FALSE))</f>
        <v/>
      </c>
      <c r="F40" s="32" t="str">
        <f>IF(VLOOKUP($C40,[1]Central!$B$2:$K$200,4,FALSE)="","",VLOOKUP($C40,[1]Central!$B$2:$K$200,4,FALSE))</f>
        <v/>
      </c>
      <c r="G40" s="32" t="str">
        <f>IF(VLOOKUP($C40,[1]Central!$B$2:$K$200,5,FALSE)="","",VLOOKUP($C40,[1]Central!$B$2:$K$200,5,FALSE))</f>
        <v/>
      </c>
      <c r="H40" s="40" t="str">
        <f t="shared" si="1"/>
        <v/>
      </c>
      <c r="I40" s="22"/>
      <c r="J40" s="22"/>
      <c r="K40" s="22"/>
      <c r="L40" s="22"/>
    </row>
    <row r="41" spans="1:14" x14ac:dyDescent="0.3">
      <c r="A41" s="38" t="s">
        <v>24</v>
      </c>
      <c r="B41" t="s">
        <v>50</v>
      </c>
      <c r="C41" t="s">
        <v>50</v>
      </c>
      <c r="D41" s="32">
        <f>IF(VLOOKUP($C41,[2]Southeast!$B$2:$K$200,2,FALSE)="","",VLOOKUP($C41,[2]Southeast!$B$2:$K$200,2,FALSE))</f>
        <v>2.7650000000000001</v>
      </c>
      <c r="E41" s="19">
        <f>IF(VLOOKUP($C41,[2]Southeast!$B$2:$K$200,3,FALSE)="","",VLOOKUP($C41,[2]Southeast!$B$2:$K$200,3,FALSE))</f>
        <v>300000</v>
      </c>
      <c r="F41" s="32">
        <f>IF(VLOOKUP($C41,[2]Southeast!$B$2:$K$200,4,FALSE)="","",VLOOKUP($C41,[2]Southeast!$B$2:$K$200,4,FALSE))</f>
        <v>2.7475000000000001</v>
      </c>
      <c r="G41" s="32">
        <f>IF(VLOOKUP($C41,[2]Southeast!$B$2:$K$200,5,FALSE)="","",VLOOKUP($C41,[2]Southeast!$B$2:$K$200,5,FALSE))</f>
        <v>2.8725000000000001</v>
      </c>
      <c r="H41" s="40" t="str">
        <f t="shared" si="1"/>
        <v/>
      </c>
      <c r="I41" s="22"/>
      <c r="J41" s="22"/>
      <c r="K41" s="22"/>
      <c r="L41" s="22"/>
    </row>
    <row r="42" spans="1:14" x14ac:dyDescent="0.3">
      <c r="A42" s="38" t="s">
        <v>24</v>
      </c>
      <c r="B42" t="s">
        <v>51</v>
      </c>
      <c r="C42" t="s">
        <v>51</v>
      </c>
      <c r="D42" s="32">
        <f>IF(VLOOKUP($C42,[2]Southeast!$B$2:$K$200,2,FALSE)="","",VLOOKUP($C42,[2]Southeast!$B$2:$K$200,2,FALSE))</f>
        <v>2.8650000000000002</v>
      </c>
      <c r="E42" s="19">
        <f>IF(VLOOKUP($C42,[2]Southeast!$B$2:$K$200,3,FALSE)="","",VLOOKUP($C42,[2]Southeast!$B$2:$K$200,3,FALSE))</f>
        <v>90000</v>
      </c>
      <c r="F42" s="32">
        <f>IF(VLOOKUP($C42,[2]Southeast!$B$2:$K$200,4,FALSE)="","",VLOOKUP($C42,[2]Southeast!$B$2:$K$200,4,FALSE))</f>
        <v>2.79</v>
      </c>
      <c r="G42" s="32">
        <f>IF(VLOOKUP($C42,[2]Southeast!$B$2:$K$200,5,FALSE)="","",VLOOKUP($C42,[2]Southeast!$B$2:$K$200,5,FALSE))</f>
        <v>3.0550000000000002</v>
      </c>
      <c r="H42" s="40" t="str">
        <f t="shared" si="1"/>
        <v/>
      </c>
      <c r="I42" s="22"/>
      <c r="J42" s="22"/>
      <c r="K42" s="22"/>
      <c r="L42" s="22"/>
    </row>
    <row r="43" spans="1:14" x14ac:dyDescent="0.3">
      <c r="A43" s="38" t="s">
        <v>24</v>
      </c>
      <c r="B43" t="s">
        <v>52</v>
      </c>
      <c r="C43" t="s">
        <v>52</v>
      </c>
      <c r="D43" s="32">
        <f>IF(VLOOKUP($C43,[2]Southeast!$B$2:$K$200,2,FALSE)="","",VLOOKUP($C43,[2]Southeast!$B$2:$K$200,2,FALSE))</f>
        <v>2.76</v>
      </c>
      <c r="E43" s="19">
        <f>IF(VLOOKUP($C43,[2]Southeast!$B$2:$K$200,3,FALSE)="","",VLOOKUP($C43,[2]Southeast!$B$2:$K$200,3,FALSE))</f>
        <v>10000</v>
      </c>
      <c r="F43" s="32">
        <f>IF(VLOOKUP($C43,[2]Southeast!$B$2:$K$200,4,FALSE)="","",VLOOKUP($C43,[2]Southeast!$B$2:$K$200,4,FALSE))</f>
        <v>2.76</v>
      </c>
      <c r="G43" s="32">
        <f>IF(VLOOKUP($C43,[2]Southeast!$B$2:$K$200,5,FALSE)="","",VLOOKUP($C43,[2]Southeast!$B$2:$K$200,5,FALSE))</f>
        <v>2.76</v>
      </c>
      <c r="H43" s="40" t="str">
        <f t="shared" si="1"/>
        <v/>
      </c>
      <c r="I43" s="22"/>
      <c r="J43" s="22"/>
      <c r="K43" s="22"/>
      <c r="L43" s="22"/>
    </row>
    <row r="44" spans="1:14" x14ac:dyDescent="0.3">
      <c r="A44" s="4" t="s">
        <v>17</v>
      </c>
      <c r="B44" t="s">
        <v>53</v>
      </c>
      <c r="C44" t="s">
        <v>53</v>
      </c>
      <c r="D44" s="32" t="str">
        <f>IF(VLOOKUP($C44,[1]Central!$B$2:$K$200,2,FALSE)="","",VLOOKUP($C44,[1]Central!$B$2:$K$200,2,FALSE))</f>
        <v/>
      </c>
      <c r="E44" s="19" t="str">
        <f>IF(VLOOKUP($C44,[1]Central!$B$2:$K$200,3,FALSE)="","",VLOOKUP($C44,[1]Central!$B$2:$K$200,3,FALSE))</f>
        <v/>
      </c>
      <c r="F44" s="32">
        <v>5.22</v>
      </c>
      <c r="G44" s="32">
        <v>5.26</v>
      </c>
      <c r="H44" s="40" t="str">
        <f t="shared" si="1"/>
        <v/>
      </c>
      <c r="I44" s="22"/>
      <c r="J44" s="22"/>
      <c r="K44" s="22"/>
      <c r="L44" s="22"/>
      <c r="M44" s="32" t="str">
        <f>IF(VLOOKUP($C44,[1]Central!$B$2:$K$200,4,FALSE)="","",VLOOKUP($C44,[1]Central!$B$2:$K$200,4,FALSE))</f>
        <v/>
      </c>
      <c r="N44" s="32" t="str">
        <f>IF(VLOOKUP($C44,[1]Central!$B$2:$K$200,5,FALSE)="","",VLOOKUP($C44,[1]Central!$B$2:$K$200,5,FALSE))</f>
        <v/>
      </c>
    </row>
    <row r="45" spans="1:14" x14ac:dyDescent="0.3">
      <c r="A45" s="4" t="s">
        <v>19</v>
      </c>
      <c r="B45" t="s">
        <v>54</v>
      </c>
      <c r="C45" s="39" t="s">
        <v>164</v>
      </c>
      <c r="D45" s="32" t="str">
        <f>IF(VLOOKUP($C45,[4]Texas!$B$2:$K$200,2,FALSE)="","",VLOOKUP($C45,[4]Texas!$B$2:$K$200,2,FALSE))</f>
        <v/>
      </c>
      <c r="E45" s="19" t="str">
        <f>IF(VLOOKUP($C45,[4]Texas!$B$2:$K$200,3,FALSE)="","",VLOOKUP($C45,[4]Texas!$B$2:$K$200,3,FALSE))</f>
        <v/>
      </c>
      <c r="F45" s="32" t="str">
        <f>IF(VLOOKUP($C45,[4]Texas!$B$2:$K$200,4,FALSE)="","",VLOOKUP($C45,[4]Texas!$B$2:$K$200,4,FALSE))</f>
        <v/>
      </c>
      <c r="G45" s="32" t="str">
        <f>IF(VLOOKUP($C45,[4]Texas!$B$2:$K$200,5,FALSE)="","",VLOOKUP($C45,[4]Texas!$B$2:$K$200,5,FALSE))</f>
        <v/>
      </c>
      <c r="H45" s="40" t="str">
        <f t="shared" si="1"/>
        <v/>
      </c>
      <c r="I45" s="22"/>
      <c r="J45" s="22"/>
      <c r="K45" s="22"/>
      <c r="L45" s="22"/>
    </row>
    <row r="46" spans="1:14" x14ac:dyDescent="0.3">
      <c r="D46" s="28"/>
      <c r="E46" s="2"/>
      <c r="F46" s="28"/>
      <c r="G46" s="28"/>
    </row>
    <row r="47" spans="1:14" x14ac:dyDescent="0.3">
      <c r="B47" s="10" t="s">
        <v>55</v>
      </c>
      <c r="C47" s="10" t="s">
        <v>55</v>
      </c>
      <c r="D47" s="28"/>
      <c r="E47" s="2"/>
      <c r="F47" s="28"/>
      <c r="G47" s="28"/>
      <c r="N47" s="10"/>
    </row>
    <row r="48" spans="1:14" x14ac:dyDescent="0.3">
      <c r="A48" s="4" t="s">
        <v>17</v>
      </c>
      <c r="B48" t="s">
        <v>56</v>
      </c>
      <c r="C48" t="s">
        <v>56</v>
      </c>
      <c r="D48" s="32" t="str">
        <f>IF(VLOOKUP($C48,[1]Central!$B$2:$K$200,2,FALSE)="","",VLOOKUP($C48,[1]Central!$B$2:$K$200,2,FALSE))</f>
        <v/>
      </c>
      <c r="E48" s="19" t="str">
        <f>IF(VLOOKUP($C48,[1]Central!$B$2:$K$200,3,FALSE)="","",VLOOKUP($C48,[1]Central!$B$2:$K$200,3,FALSE))</f>
        <v/>
      </c>
      <c r="F48" s="32"/>
      <c r="G48" s="32" t="str">
        <f>IF(VLOOKUP($C48,[1]Central!$B$2:$K$200,5,FALSE)="","",VLOOKUP($C48,[1]Central!$B$2:$K$200,5,FALSE))</f>
        <v/>
      </c>
      <c r="H48" s="40" t="str">
        <f>IF(OR(E48="",F48=""),"",IF(AND(D48&gt;=F48,D48&lt;=G48),"","Check Range"))</f>
        <v/>
      </c>
      <c r="I48" s="22"/>
      <c r="J48" s="22"/>
      <c r="K48" s="22"/>
      <c r="L48" s="22"/>
    </row>
    <row r="49" spans="1:13" x14ac:dyDescent="0.3">
      <c r="A49" s="38" t="s">
        <v>24</v>
      </c>
      <c r="B49" t="s">
        <v>57</v>
      </c>
      <c r="C49" t="s">
        <v>57</v>
      </c>
      <c r="D49" s="32">
        <f>IF(VLOOKUP($C49,[2]Southeast!$B$2:$K$200,2,FALSE)="","",VLOOKUP($C49,[2]Southeast!$B$2:$K$200,2,FALSE))</f>
        <v>2.9</v>
      </c>
      <c r="E49" s="19">
        <f>IF(VLOOKUP($C49,[2]Southeast!$B$2:$K$200,3,FALSE)="","",VLOOKUP($C49,[2]Southeast!$B$2:$K$200,3,FALSE))</f>
        <v>455000</v>
      </c>
      <c r="F49" s="32">
        <f>IF(VLOOKUP($C49,[2]Southeast!$B$2:$K$200,4,FALSE)="","",VLOOKUP($C49,[2]Southeast!$B$2:$K$200,4,FALSE))</f>
        <v>2.84</v>
      </c>
      <c r="G49" s="32">
        <f>IF(VLOOKUP($C49,[2]Southeast!$B$2:$K$200,5,FALSE)="","",VLOOKUP($C49,[2]Southeast!$B$2:$K$200,5,FALSE))</f>
        <v>3.06</v>
      </c>
      <c r="H49" s="40" t="str">
        <f t="shared" ref="H49:H67" si="2">IF(OR(E49="",F49=""),"",IF(AND(D49&gt;=F49,D49&lt;=G49),"","Check Range"))</f>
        <v/>
      </c>
      <c r="I49" s="22"/>
      <c r="J49" s="22"/>
      <c r="K49" s="22"/>
      <c r="L49" s="22"/>
    </row>
    <row r="50" spans="1:13" x14ac:dyDescent="0.3">
      <c r="A50" s="38" t="s">
        <v>24</v>
      </c>
      <c r="B50" t="s">
        <v>58</v>
      </c>
      <c r="C50" t="s">
        <v>58</v>
      </c>
      <c r="D50" s="32">
        <f>IF(VLOOKUP($C50,[2]Southeast!$B$2:$K$200,2,FALSE)="","",VLOOKUP($C50,[2]Southeast!$B$2:$K$200,2,FALSE))</f>
        <v>2.97</v>
      </c>
      <c r="E50" s="19">
        <f>IF(VLOOKUP($C50,[2]Southeast!$B$2:$K$200,3,FALSE)="","",VLOOKUP($C50,[2]Southeast!$B$2:$K$200,3,FALSE))</f>
        <v>10000</v>
      </c>
      <c r="F50" s="32">
        <f>IF(VLOOKUP($C50,[2]Southeast!$B$2:$K$200,4,FALSE)="","",VLOOKUP($C50,[2]Southeast!$B$2:$K$200,4,FALSE))</f>
        <v>2.97</v>
      </c>
      <c r="G50" s="32">
        <f>IF(VLOOKUP($C50,[2]Southeast!$B$2:$K$200,5,FALSE)="","",VLOOKUP($C50,[2]Southeast!$B$2:$K$200,5,FALSE))</f>
        <v>2.97</v>
      </c>
      <c r="H50" s="40" t="str">
        <f t="shared" si="2"/>
        <v/>
      </c>
      <c r="I50" s="22"/>
      <c r="J50" s="22"/>
      <c r="K50" s="22"/>
      <c r="L50" s="22"/>
    </row>
    <row r="51" spans="1:13" x14ac:dyDescent="0.3">
      <c r="A51" s="4" t="s">
        <v>24</v>
      </c>
      <c r="B51" t="s">
        <v>59</v>
      </c>
      <c r="C51" t="s">
        <v>59</v>
      </c>
      <c r="D51" s="32">
        <f>IF(VLOOKUP($C51,[2]Southeast!$B$2:$K$200,2,FALSE)="","",VLOOKUP($C51,[2]Southeast!$B$2:$K$200,2,FALSE))</f>
        <v>2.915</v>
      </c>
      <c r="E51" s="19">
        <f>IF(VLOOKUP($C51,[2]Southeast!$B$2:$K$200,3,FALSE)="","",VLOOKUP($C51,[2]Southeast!$B$2:$K$200,3,FALSE))</f>
        <v>10000</v>
      </c>
      <c r="F51" s="32">
        <f>IF(VLOOKUP($C51,[2]Southeast!$B$2:$K$200,4,FALSE)="","",VLOOKUP($C51,[2]Southeast!$B$2:$K$200,4,FALSE))</f>
        <v>2.915</v>
      </c>
      <c r="G51" s="32">
        <f>IF(VLOOKUP($C51,[2]Southeast!$B$2:$K$200,5,FALSE)="","",VLOOKUP($C51,[2]Southeast!$B$2:$K$200,5,FALSE))</f>
        <v>2.915</v>
      </c>
      <c r="H51" s="40" t="str">
        <f t="shared" si="2"/>
        <v/>
      </c>
      <c r="I51" s="23"/>
      <c r="J51" s="23"/>
      <c r="K51" s="23"/>
      <c r="L51" s="23"/>
    </row>
    <row r="52" spans="1:13" x14ac:dyDescent="0.3">
      <c r="A52" s="4" t="s">
        <v>24</v>
      </c>
      <c r="B52" t="s">
        <v>60</v>
      </c>
      <c r="C52" t="s">
        <v>60</v>
      </c>
      <c r="D52" s="32">
        <f>IF(VLOOKUP($C52,[2]Southeast!$B$2:$K$200,2,FALSE)="","",VLOOKUP($C52,[2]Southeast!$B$2:$K$200,2,FALSE))</f>
        <v>2.9449999999999998</v>
      </c>
      <c r="E52" s="19">
        <f>IF(VLOOKUP($C52,[2]Southeast!$B$2:$K$200,3,FALSE)="","",VLOOKUP($C52,[2]Southeast!$B$2:$K$200,3,FALSE))</f>
        <v>170000</v>
      </c>
      <c r="F52" s="32">
        <f>IF(VLOOKUP($C52,[2]Southeast!$B$2:$K$200,4,FALSE)="","",VLOOKUP($C52,[2]Southeast!$B$2:$K$200,4,FALSE))</f>
        <v>2.9049999999999998</v>
      </c>
      <c r="G52" s="32">
        <f>IF(VLOOKUP($C52,[2]Southeast!$B$2:$K$200,5,FALSE)="","",VLOOKUP($C52,[2]Southeast!$B$2:$K$200,5,FALSE))</f>
        <v>2.96</v>
      </c>
      <c r="H52" s="40" t="str">
        <f t="shared" si="2"/>
        <v/>
      </c>
      <c r="I52" s="23"/>
      <c r="J52" s="23"/>
      <c r="K52" s="23"/>
      <c r="L52" s="23"/>
    </row>
    <row r="53" spans="1:13" x14ac:dyDescent="0.3">
      <c r="A53" s="4" t="s">
        <v>24</v>
      </c>
      <c r="B53" t="s">
        <v>61</v>
      </c>
      <c r="C53" t="s">
        <v>61</v>
      </c>
      <c r="D53" s="32">
        <f>IF(VLOOKUP($C53,[2]Southeast!$B$2:$K$200,2,FALSE)="","",VLOOKUP($C53,[2]Southeast!$B$2:$K$200,2,FALSE))</f>
        <v>2.915</v>
      </c>
      <c r="E53" s="19">
        <f>IF(VLOOKUP($C53,[2]Southeast!$B$2:$K$200,3,FALSE)="","",VLOOKUP($C53,[2]Southeast!$B$2:$K$200,3,FALSE))</f>
        <v>10000</v>
      </c>
      <c r="F53" s="32">
        <f>IF(VLOOKUP($C53,[2]Southeast!$B$2:$K$200,4,FALSE)="","",VLOOKUP($C53,[2]Southeast!$B$2:$K$200,4,FALSE))</f>
        <v>2.915</v>
      </c>
      <c r="G53" s="32">
        <f>IF(VLOOKUP($C53,[2]Southeast!$B$2:$K$200,5,FALSE)="","",VLOOKUP($C53,[2]Southeast!$B$2:$K$200,5,FALSE))</f>
        <v>2.915</v>
      </c>
      <c r="H53" s="40" t="str">
        <f t="shared" si="2"/>
        <v/>
      </c>
      <c r="I53" s="23"/>
      <c r="J53" s="23"/>
      <c r="K53" s="23"/>
      <c r="L53" s="23"/>
    </row>
    <row r="54" spans="1:13" x14ac:dyDescent="0.3">
      <c r="A54" s="4" t="s">
        <v>24</v>
      </c>
      <c r="B54" t="s">
        <v>62</v>
      </c>
      <c r="C54" t="s">
        <v>62</v>
      </c>
      <c r="D54" s="32">
        <f>IF(VLOOKUP($C54,[2]Southeast!$B$2:$K$200,2,FALSE)="","",VLOOKUP($C54,[2]Southeast!$B$2:$K$200,2,FALSE))</f>
        <v>2.9550000000000001</v>
      </c>
      <c r="E54" s="19">
        <f>IF(VLOOKUP($C54,[2]Southeast!$B$2:$K$200,3,FALSE)="","",VLOOKUP($C54,[2]Southeast!$B$2:$K$200,3,FALSE))</f>
        <v>1400000</v>
      </c>
      <c r="F54" s="32">
        <f>IF(VLOOKUP($C54,[2]Southeast!$B$2:$K$200,4,FALSE)="","",VLOOKUP($C54,[2]Southeast!$B$2:$K$200,4,FALSE))</f>
        <v>2.915</v>
      </c>
      <c r="G54" s="32">
        <f>IF(VLOOKUP($C54,[2]Southeast!$B$2:$K$200,5,FALSE)="","",VLOOKUP($C54,[2]Southeast!$B$2:$K$200,5,FALSE))</f>
        <v>3.0249999999999999</v>
      </c>
      <c r="H54" s="40" t="str">
        <f t="shared" si="2"/>
        <v/>
      </c>
      <c r="I54" s="23"/>
      <c r="J54" s="23"/>
      <c r="K54" s="23"/>
      <c r="L54" s="23"/>
    </row>
    <row r="55" spans="1:13" x14ac:dyDescent="0.3">
      <c r="A55" s="4" t="s">
        <v>24</v>
      </c>
      <c r="B55" t="s">
        <v>63</v>
      </c>
      <c r="C55" t="s">
        <v>63</v>
      </c>
      <c r="D55" s="32">
        <f>IF(VLOOKUP($C55,[2]Southeast!$B$2:$K$200,2,FALSE)="","",VLOOKUP($C55,[2]Southeast!$B$2:$K$200,2,FALSE))</f>
        <v>2.7650000000000001</v>
      </c>
      <c r="E55" s="19">
        <f>IF(VLOOKUP($C55,[2]Southeast!$B$2:$K$200,3,FALSE)="","",VLOOKUP($C55,[2]Southeast!$B$2:$K$200,3,FALSE))</f>
        <v>10000</v>
      </c>
      <c r="F55" s="32">
        <f>IF(VLOOKUP($C55,[2]Southeast!$B$2:$K$200,4,FALSE)="","",VLOOKUP($C55,[2]Southeast!$B$2:$K$200,4,FALSE))</f>
        <v>2.7650000000000001</v>
      </c>
      <c r="G55" s="32">
        <f>IF(VLOOKUP($C55,[2]Southeast!$B$2:$K$200,5,FALSE)="","",VLOOKUP($C55,[2]Southeast!$B$2:$K$200,5,FALSE))</f>
        <v>2.7650000000000001</v>
      </c>
      <c r="H55" s="40" t="str">
        <f t="shared" si="2"/>
        <v/>
      </c>
      <c r="I55" s="23"/>
      <c r="J55" s="23"/>
      <c r="K55" s="23"/>
      <c r="L55" s="23"/>
    </row>
    <row r="56" spans="1:13" x14ac:dyDescent="0.3">
      <c r="A56" s="4" t="s">
        <v>24</v>
      </c>
      <c r="B56" t="s">
        <v>64</v>
      </c>
      <c r="C56" t="s">
        <v>64</v>
      </c>
      <c r="D56" s="32" t="str">
        <f>IF(VLOOKUP($C56,[2]Southeast!$B$2:$K$200,2,FALSE)="","",VLOOKUP($C56,[2]Southeast!$B$2:$K$200,2,FALSE))</f>
        <v xml:space="preserve"> </v>
      </c>
      <c r="E56" s="19" t="str">
        <f>IF(VLOOKUP($C56,[2]Southeast!$B$2:$K$200,3,FALSE)="","",VLOOKUP($C56,[2]Southeast!$B$2:$K$200,3,FALSE))</f>
        <v/>
      </c>
      <c r="F56" s="32" t="str">
        <f>IF(VLOOKUP($C56,[2]Southeast!$B$2:$K$200,4,FALSE)="","",VLOOKUP($C56,[2]Southeast!$B$2:$K$200,4,FALSE))</f>
        <v/>
      </c>
      <c r="G56" s="32" t="str">
        <f>IF(VLOOKUP($C56,[2]Southeast!$B$2:$K$200,5,FALSE)="","",VLOOKUP($C56,[2]Southeast!$B$2:$K$200,5,FALSE))</f>
        <v xml:space="preserve"> </v>
      </c>
      <c r="H56" s="40" t="str">
        <f t="shared" si="2"/>
        <v/>
      </c>
      <c r="I56" s="22"/>
      <c r="J56" s="22"/>
      <c r="K56" s="22"/>
      <c r="L56" s="22"/>
    </row>
    <row r="57" spans="1:13" x14ac:dyDescent="0.3">
      <c r="A57" s="4" t="s">
        <v>17</v>
      </c>
      <c r="B57" t="s">
        <v>65</v>
      </c>
      <c r="C57" t="s">
        <v>65</v>
      </c>
      <c r="D57" s="32" t="str">
        <f>IF(VLOOKUP($C57,[1]Central!$B$2:$K$200,2,FALSE)="","",VLOOKUP($C57,[1]Central!$B$2:$K$200,2,FALSE))</f>
        <v/>
      </c>
      <c r="E57" s="19" t="str">
        <f>IF(VLOOKUP($C57,[1]Central!$B$2:$K$200,3,FALSE)="","",VLOOKUP($C57,[1]Central!$B$2:$K$200,3,FALSE))</f>
        <v/>
      </c>
      <c r="F57" s="32" t="str">
        <f>IF(VLOOKUP($C57,[1]Central!$B$2:$K$200,4,FALSE)="","",VLOOKUP($C57,[1]Central!$B$2:$K$200,4,FALSE))</f>
        <v/>
      </c>
      <c r="G57" s="32" t="str">
        <f>IF(VLOOKUP($C57,[1]Central!$B$2:$K$200,5,FALSE)="","",VLOOKUP($C57,[1]Central!$B$2:$K$200,5,FALSE))</f>
        <v/>
      </c>
      <c r="H57" s="40" t="str">
        <f t="shared" si="2"/>
        <v/>
      </c>
      <c r="I57" s="22"/>
      <c r="J57" s="22"/>
      <c r="K57" s="22"/>
      <c r="L57" s="22"/>
      <c r="M57" s="32" t="str">
        <f>IF(VLOOKUP($C57,[1]Central!$B$2:$K$200,5,FALSE)="","",VLOOKUP($C57,[1]Central!$B$2:$K$200,5,FALSE))</f>
        <v/>
      </c>
    </row>
    <row r="58" spans="1:13" x14ac:dyDescent="0.3">
      <c r="A58" s="4" t="s">
        <v>24</v>
      </c>
      <c r="B58" t="s">
        <v>66</v>
      </c>
      <c r="C58" t="s">
        <v>66</v>
      </c>
      <c r="D58" s="32">
        <f>IF(VLOOKUP($C58,[2]Southeast!$B$2:$K$200,2,FALSE)="","",VLOOKUP($C58,[2]Southeast!$B$2:$K$200,2,FALSE))</f>
        <v>2.915</v>
      </c>
      <c r="E58" s="19">
        <f>IF(VLOOKUP($C58,[2]Southeast!$B$2:$K$200,3,FALSE)="","",VLOOKUP($C58,[2]Southeast!$B$2:$K$200,3,FALSE))</f>
        <v>220000</v>
      </c>
      <c r="F58" s="32">
        <f>IF(VLOOKUP($C58,[2]Southeast!$B$2:$K$200,4,FALSE)="","",VLOOKUP($C58,[2]Southeast!$B$2:$K$200,4,FALSE))</f>
        <v>2.87</v>
      </c>
      <c r="G58" s="32">
        <f>IF(VLOOKUP($C58,[2]Southeast!$B$2:$K$200,5,FALSE)="","",VLOOKUP($C58,[2]Southeast!$B$2:$K$200,5,FALSE))</f>
        <v>2.93</v>
      </c>
      <c r="H58" s="40" t="str">
        <f t="shared" si="2"/>
        <v/>
      </c>
      <c r="I58" s="22"/>
      <c r="J58" s="22"/>
      <c r="K58" s="22"/>
      <c r="L58" s="22"/>
    </row>
    <row r="59" spans="1:13" x14ac:dyDescent="0.3">
      <c r="A59" s="38" t="s">
        <v>24</v>
      </c>
      <c r="B59" t="s">
        <v>67</v>
      </c>
      <c r="C59" t="s">
        <v>67</v>
      </c>
      <c r="D59" s="32">
        <f>IF(VLOOKUP($C59,[2]Southeast!$B$2:$K$200,2,FALSE)="","",VLOOKUP($C59,[2]Southeast!$B$2:$K$200,2,FALSE))</f>
        <v>2.84</v>
      </c>
      <c r="E59" s="19">
        <f>IF(VLOOKUP($C59,[2]Southeast!$B$2:$K$200,3,FALSE)="","",VLOOKUP($C59,[2]Southeast!$B$2:$K$200,3,FALSE))</f>
        <v>310000</v>
      </c>
      <c r="F59" s="32">
        <f>IF(VLOOKUP($C59,[2]Southeast!$B$2:$K$200,4,FALSE)="","",VLOOKUP($C59,[2]Southeast!$B$2:$K$200,4,FALSE))</f>
        <v>2.8149999999999999</v>
      </c>
      <c r="G59" s="32">
        <f>IF(VLOOKUP($C59,[2]Southeast!$B$2:$K$200,5,FALSE)="","",VLOOKUP($C59,[2]Southeast!$B$2:$K$200,5,FALSE))</f>
        <v>2.9624999999999999</v>
      </c>
      <c r="H59" s="40" t="str">
        <f t="shared" si="2"/>
        <v/>
      </c>
      <c r="I59" s="22"/>
      <c r="J59" s="22"/>
      <c r="K59" s="22"/>
      <c r="L59" s="22"/>
    </row>
    <row r="60" spans="1:13" x14ac:dyDescent="0.3">
      <c r="A60" s="38" t="s">
        <v>24</v>
      </c>
      <c r="B60" t="s">
        <v>68</v>
      </c>
      <c r="C60" t="s">
        <v>68</v>
      </c>
      <c r="D60" s="32">
        <f>IF(VLOOKUP($C60,[2]Southeast!$B$2:$K$200,2,FALSE)="","",VLOOKUP($C60,[2]Southeast!$B$2:$K$200,2,FALSE))</f>
        <v>2.8250000000000002</v>
      </c>
      <c r="E60" s="19">
        <f>IF(VLOOKUP($C60,[2]Southeast!$B$2:$K$200,3,FALSE)="","",VLOOKUP($C60,[2]Southeast!$B$2:$K$200,3,FALSE))</f>
        <v>330000</v>
      </c>
      <c r="F60" s="32">
        <f>IF(VLOOKUP($C60,[2]Southeast!$B$2:$K$200,4,FALSE)="","",VLOOKUP($C60,[2]Southeast!$B$2:$K$200,4,FALSE))</f>
        <v>2.7925</v>
      </c>
      <c r="G60" s="32">
        <f>IF(VLOOKUP($C60,[2]Southeast!$B$2:$K$200,5,FALSE)="","",VLOOKUP($C60,[2]Southeast!$B$2:$K$200,5,FALSE))</f>
        <v>2.9575</v>
      </c>
      <c r="H60" s="40" t="str">
        <f t="shared" si="2"/>
        <v/>
      </c>
      <c r="I60" s="22"/>
      <c r="J60" s="22"/>
      <c r="K60" s="22"/>
      <c r="L60" s="22"/>
    </row>
    <row r="61" spans="1:13" x14ac:dyDescent="0.3">
      <c r="A61" s="38" t="s">
        <v>24</v>
      </c>
      <c r="B61" t="s">
        <v>69</v>
      </c>
      <c r="C61" t="s">
        <v>69</v>
      </c>
      <c r="D61" s="32">
        <f>IF(VLOOKUP($C61,[2]Southeast!$B$2:$K$200,2,FALSE)="","",VLOOKUP($C61,[2]Southeast!$B$2:$K$200,2,FALSE))</f>
        <v>2.82</v>
      </c>
      <c r="E61" s="19">
        <f>IF(VLOOKUP($C61,[2]Southeast!$B$2:$K$200,3,FALSE)="","",VLOOKUP($C61,[2]Southeast!$B$2:$K$200,3,FALSE))</f>
        <v>110000</v>
      </c>
      <c r="F61" s="32">
        <f>IF(VLOOKUP($C61,[2]Southeast!$B$2:$K$200,4,FALSE)="","",VLOOKUP($C61,[2]Southeast!$B$2:$K$200,4,FALSE))</f>
        <v>2.8025000000000002</v>
      </c>
      <c r="G61" s="32">
        <f>IF(VLOOKUP($C61,[2]Southeast!$B$2:$K$200,5,FALSE)="","",VLOOKUP($C61,[2]Southeast!$B$2:$K$200,5,FALSE))</f>
        <v>3.04</v>
      </c>
      <c r="H61" s="40" t="str">
        <f t="shared" si="2"/>
        <v/>
      </c>
      <c r="I61" s="22"/>
      <c r="J61" s="22"/>
      <c r="K61" s="22"/>
      <c r="L61" s="22"/>
    </row>
    <row r="62" spans="1:13" x14ac:dyDescent="0.3">
      <c r="A62" s="38" t="s">
        <v>24</v>
      </c>
      <c r="B62" t="s">
        <v>70</v>
      </c>
      <c r="C62" t="s">
        <v>70</v>
      </c>
      <c r="D62" s="32">
        <f>IF(VLOOKUP($C62,[2]Southeast!$B$2:$K$200,2,FALSE)="","",VLOOKUP($C62,[2]Southeast!$B$2:$K$200,2,FALSE))</f>
        <v>2.84</v>
      </c>
      <c r="E62" s="19">
        <f>IF(VLOOKUP($C62,[2]Southeast!$B$2:$K$200,3,FALSE)="","",VLOOKUP($C62,[2]Southeast!$B$2:$K$200,3,FALSE))</f>
        <v>115000</v>
      </c>
      <c r="F62" s="32">
        <f>IF(VLOOKUP($C62,[2]Southeast!$B$2:$K$200,4,FALSE)="","",VLOOKUP($C62,[2]Southeast!$B$2:$K$200,4,FALSE))</f>
        <v>2.8325</v>
      </c>
      <c r="G62" s="32">
        <f>IF(VLOOKUP($C62,[2]Southeast!$B$2:$K$200,5,FALSE)="","",VLOOKUP($C62,[2]Southeast!$B$2:$K$200,5,FALSE))</f>
        <v>2.99</v>
      </c>
      <c r="H62" s="40" t="str">
        <f t="shared" si="2"/>
        <v/>
      </c>
      <c r="I62" s="22"/>
      <c r="J62" s="22"/>
      <c r="K62" s="22"/>
      <c r="L62" s="22"/>
    </row>
    <row r="63" spans="1:13" x14ac:dyDescent="0.3">
      <c r="A63" s="4" t="s">
        <v>24</v>
      </c>
      <c r="B63" t="s">
        <v>71</v>
      </c>
      <c r="C63" t="s">
        <v>71</v>
      </c>
      <c r="D63" s="32">
        <f>IF(VLOOKUP($C63,[2]Southeast!$B$2:$K$200,2,FALSE)="","",VLOOKUP($C63,[2]Southeast!$B$2:$K$200,2,FALSE))</f>
        <v>2.9249999999999998</v>
      </c>
      <c r="E63" s="19">
        <f>IF(VLOOKUP($C63,[2]Southeast!$B$2:$K$200,3,FALSE)="","",VLOOKUP($C63,[2]Southeast!$B$2:$K$200,3,FALSE))</f>
        <v>350000</v>
      </c>
      <c r="F63" s="32">
        <f>IF(VLOOKUP($C63,[2]Southeast!$B$2:$K$200,4,FALSE)="","",VLOOKUP($C63,[2]Southeast!$B$2:$K$200,4,FALSE))</f>
        <v>2.88</v>
      </c>
      <c r="G63" s="32">
        <f>IF(VLOOKUP($C63,[2]Southeast!$B$2:$K$200,5,FALSE)="","",VLOOKUP($C63,[2]Southeast!$B$2:$K$200,5,FALSE))</f>
        <v>3.02</v>
      </c>
      <c r="H63" s="40" t="str">
        <f t="shared" si="2"/>
        <v/>
      </c>
      <c r="I63" s="23"/>
      <c r="J63" s="23"/>
      <c r="K63" s="23"/>
      <c r="L63" s="23"/>
    </row>
    <row r="64" spans="1:13" x14ac:dyDescent="0.3">
      <c r="A64" s="38" t="s">
        <v>24</v>
      </c>
      <c r="B64" t="s">
        <v>72</v>
      </c>
      <c r="C64" t="s">
        <v>72</v>
      </c>
      <c r="D64" s="32">
        <f>IF(VLOOKUP($C64,[2]Southeast!$B$2:$K$200,2,FALSE)="","",VLOOKUP($C64,[2]Southeast!$B$2:$K$200,2,FALSE))</f>
        <v>2.8050000000000002</v>
      </c>
      <c r="E64" s="19">
        <f>IF(VLOOKUP($C64,[2]Southeast!$B$2:$K$200,3,FALSE)="","",VLOOKUP($C64,[2]Southeast!$B$2:$K$200,3,FALSE))</f>
        <v>10000</v>
      </c>
      <c r="F64" s="32">
        <f>IF(VLOOKUP($C64,[2]Southeast!$B$2:$K$200,4,FALSE)="","",VLOOKUP($C64,[2]Southeast!$B$2:$K$200,4,FALSE))</f>
        <v>2.8050000000000002</v>
      </c>
      <c r="G64" s="32">
        <f>IF(VLOOKUP($C64,[2]Southeast!$B$2:$K$200,5,FALSE)="","",VLOOKUP($C64,[2]Southeast!$B$2:$K$200,5,FALSE))</f>
        <v>2.8050000000000002</v>
      </c>
      <c r="H64" s="40" t="str">
        <f t="shared" si="2"/>
        <v/>
      </c>
      <c r="I64" s="22"/>
      <c r="J64" s="22"/>
      <c r="K64" s="22"/>
      <c r="L64" s="22"/>
    </row>
    <row r="65" spans="1:14" x14ac:dyDescent="0.3">
      <c r="A65" s="38" t="s">
        <v>24</v>
      </c>
      <c r="B65" t="s">
        <v>73</v>
      </c>
      <c r="C65" t="s">
        <v>73</v>
      </c>
      <c r="D65" s="32">
        <f>IF(VLOOKUP($C65,[2]Southeast!$B$2:$K$200,2,FALSE)="","",VLOOKUP($C65,[2]Southeast!$B$2:$K$200,2,FALSE))</f>
        <v>2.95</v>
      </c>
      <c r="E65" s="19">
        <f>IF(VLOOKUP($C65,[2]Southeast!$B$2:$K$200,3,FALSE)="","",VLOOKUP($C65,[2]Southeast!$B$2:$K$200,3,FALSE))</f>
        <v>280000</v>
      </c>
      <c r="F65" s="32">
        <f>IF(VLOOKUP($C65,[2]Southeast!$B$2:$K$200,4,FALSE)="","",VLOOKUP($C65,[2]Southeast!$B$2:$K$200,4,FALSE))</f>
        <v>2.88</v>
      </c>
      <c r="G65" s="32">
        <f>IF(VLOOKUP($C65,[2]Southeast!$B$2:$K$200,5,FALSE)="","",VLOOKUP($C65,[2]Southeast!$B$2:$K$200,5,FALSE))</f>
        <v>2.9849999999999999</v>
      </c>
      <c r="H65" s="40" t="str">
        <f t="shared" si="2"/>
        <v/>
      </c>
      <c r="I65" s="22"/>
      <c r="J65" s="22"/>
      <c r="K65" s="22"/>
      <c r="L65" s="22"/>
    </row>
    <row r="66" spans="1:14" x14ac:dyDescent="0.3">
      <c r="A66" s="4" t="s">
        <v>17</v>
      </c>
      <c r="B66" t="s">
        <v>74</v>
      </c>
      <c r="C66" t="s">
        <v>74</v>
      </c>
      <c r="D66" s="32" t="str">
        <f>IF(VLOOKUP($C66,[1]Central!$B$2:$K$200,2,FALSE)="","",VLOOKUP($C66,[1]Central!$B$2:$K$200,2,FALSE))</f>
        <v/>
      </c>
      <c r="E66" s="19" t="str">
        <f>IF(VLOOKUP($C66,[1]Central!$B$2:$K$200,3,FALSE)="","",VLOOKUP($C66,[1]Central!$B$2:$K$200,3,FALSE))</f>
        <v/>
      </c>
      <c r="F66" s="32" t="str">
        <f>IF(VLOOKUP($C66,[1]Central!$B$2:$K$200,4,FALSE)="","",VLOOKUP($C66,[1]Central!$B$2:$K$200,4,FALSE))</f>
        <v/>
      </c>
      <c r="G66" s="32" t="str">
        <f>IF(VLOOKUP($C66,[1]Central!$B$2:$K$200,5,FALSE)="","",VLOOKUP($C66,[1]Central!$B$2:$K$200,5,FALSE))</f>
        <v/>
      </c>
      <c r="H66" s="40" t="str">
        <f t="shared" si="2"/>
        <v/>
      </c>
      <c r="I66" s="23"/>
      <c r="J66" s="23"/>
      <c r="K66" s="23"/>
      <c r="L66" s="23"/>
    </row>
    <row r="67" spans="1:14" x14ac:dyDescent="0.3">
      <c r="A67" s="4" t="s">
        <v>17</v>
      </c>
      <c r="B67" t="s">
        <v>75</v>
      </c>
      <c r="C67" t="s">
        <v>75</v>
      </c>
      <c r="D67" s="32" t="str">
        <f>IF(VLOOKUP($C67,[1]Central!$B$2:$K$200,2,FALSE)="","",VLOOKUP($C67,[1]Central!$B$2:$K$200,2,FALSE))</f>
        <v/>
      </c>
      <c r="E67" s="19" t="str">
        <f>IF(VLOOKUP($C67,[1]Central!$B$2:$K$200,3,FALSE)="","",VLOOKUP($C67,[1]Central!$B$2:$K$200,3,FALSE))</f>
        <v/>
      </c>
      <c r="F67" s="32" t="str">
        <f>IF(VLOOKUP($C67,[1]Central!$B$2:$K$200,4,FALSE)="","",VLOOKUP($C67,[1]Central!$B$2:$K$200,4,FALSE))</f>
        <v/>
      </c>
      <c r="G67" s="32" t="str">
        <f>IF(VLOOKUP($C67,[1]Central!$B$2:$K$200,5,FALSE)="","",VLOOKUP($C67,[1]Central!$B$2:$K$200,5,FALSE))</f>
        <v/>
      </c>
      <c r="H67" s="40" t="str">
        <f t="shared" si="2"/>
        <v/>
      </c>
      <c r="I67" s="23"/>
      <c r="J67" s="23"/>
      <c r="K67" s="23"/>
      <c r="L67" s="23"/>
    </row>
    <row r="68" spans="1:14" x14ac:dyDescent="0.3">
      <c r="D68" s="28"/>
      <c r="E68" s="2"/>
      <c r="F68" s="28"/>
      <c r="G68" s="28"/>
    </row>
    <row r="69" spans="1:14" x14ac:dyDescent="0.3">
      <c r="B69" s="10" t="s">
        <v>76</v>
      </c>
      <c r="C69" s="10" t="s">
        <v>76</v>
      </c>
      <c r="D69" s="41"/>
      <c r="E69" s="2"/>
      <c r="F69" s="28"/>
      <c r="G69" s="28"/>
      <c r="N69" s="10"/>
    </row>
    <row r="70" spans="1:14" x14ac:dyDescent="0.3">
      <c r="A70" s="4" t="s">
        <v>17</v>
      </c>
      <c r="B70" t="s">
        <v>177</v>
      </c>
      <c r="C70" t="s">
        <v>177</v>
      </c>
      <c r="D70" s="32" t="str">
        <f>IF(VLOOKUP($C70,[1]Central!$B$2:$K$200,2,FALSE)="","",VLOOKUP($C70,[1]Central!$B$2:$K$200,2,FALSE))</f>
        <v/>
      </c>
      <c r="E70" s="19" t="str">
        <f>IF(VLOOKUP($C70,[1]Central!$B$2:$K$200,3,FALSE)="","",VLOOKUP($C70,[1]Central!$B$2:$K$200,3,FALSE))</f>
        <v/>
      </c>
      <c r="F70" s="32" t="str">
        <f>IF(VLOOKUP($C70,[1]Central!$B$2:$K$200,4,FALSE)="","",VLOOKUP($C70,[1]Central!$B$2:$K$200,4,FALSE))</f>
        <v/>
      </c>
      <c r="G70" s="32" t="str">
        <f>IF(VLOOKUP($C70,[1]Central!$B$2:$K$200,5,FALSE)="","",VLOOKUP($C70,[1]Central!$B$2:$K$200,5,FALSE))</f>
        <v/>
      </c>
      <c r="I70" s="22"/>
      <c r="J70" s="22"/>
      <c r="K70" s="22"/>
      <c r="L70" s="22"/>
    </row>
    <row r="71" spans="1:14" x14ac:dyDescent="0.3">
      <c r="A71" s="4" t="s">
        <v>17</v>
      </c>
      <c r="B71" t="s">
        <v>77</v>
      </c>
      <c r="C71" t="s">
        <v>77</v>
      </c>
      <c r="D71" s="32" t="str">
        <f>IF(VLOOKUP($C71,[1]Central!$B$2:$K$200,2,FALSE)="","",VLOOKUP($C71,[1]Central!$B$2:$K$200,2,FALSE))</f>
        <v/>
      </c>
      <c r="E71" s="19" t="str">
        <f>IF(VLOOKUP($C71,[1]Central!$B$2:$K$200,3,FALSE)="","",VLOOKUP($C71,[1]Central!$B$2:$K$200,3,FALSE))</f>
        <v/>
      </c>
      <c r="F71" s="32" t="str">
        <f>IF(VLOOKUP($C71,[1]Central!$B$2:$K$200,4,FALSE)="","",VLOOKUP($C71,[1]Central!$B$2:$K$200,4,FALSE))</f>
        <v/>
      </c>
      <c r="G71" s="32" t="str">
        <f>IF(VLOOKUP($C71,[1]Central!$B$2:$K$200,5,FALSE)="","",VLOOKUP($C71,[1]Central!$B$2:$K$200,5,FALSE))</f>
        <v/>
      </c>
      <c r="H71" s="40" t="str">
        <f t="shared" ref="H71:H77" si="3">IF(OR(E71="",F71=""),"",IF(AND(D71&gt;=F71,D71&lt;=G71),"","Check Range"))</f>
        <v/>
      </c>
      <c r="I71" s="23"/>
      <c r="J71" s="23"/>
      <c r="K71" s="23"/>
      <c r="L71" s="23"/>
    </row>
    <row r="72" spans="1:14" x14ac:dyDescent="0.3">
      <c r="A72" s="4" t="s">
        <v>17</v>
      </c>
      <c r="B72" t="s">
        <v>78</v>
      </c>
      <c r="C72" t="s">
        <v>78</v>
      </c>
      <c r="D72" s="32" t="str">
        <f>IF(VLOOKUP($C72,[1]Central!$B$2:$K$200,2,FALSE)="","",VLOOKUP($C72,[1]Central!$B$2:$K$200,2,FALSE))</f>
        <v/>
      </c>
      <c r="E72" s="19" t="str">
        <f>IF(VLOOKUP($C72,[1]Central!$B$2:$K$200,3,FALSE)="","",VLOOKUP($C72,[1]Central!$B$2:$K$200,3,FALSE))</f>
        <v/>
      </c>
      <c r="F72" s="32" t="str">
        <f>IF(VLOOKUP($C72,[1]Central!$B$2:$K$200,4,FALSE)="","",VLOOKUP($C72,[1]Central!$B$2:$K$200,4,FALSE))</f>
        <v/>
      </c>
      <c r="G72" s="32" t="str">
        <f>IF(VLOOKUP($C72,[1]Central!$B$2:$K$200,5,FALSE)="","",VLOOKUP($C72,[1]Central!$B$2:$K$200,5,FALSE))</f>
        <v/>
      </c>
      <c r="H72" s="40" t="str">
        <f t="shared" si="3"/>
        <v/>
      </c>
      <c r="I72" s="22"/>
      <c r="J72" s="22"/>
      <c r="K72" s="22"/>
      <c r="L72" s="22"/>
    </row>
    <row r="73" spans="1:14" x14ac:dyDescent="0.3">
      <c r="A73" s="4" t="s">
        <v>17</v>
      </c>
      <c r="B73" t="s">
        <v>79</v>
      </c>
      <c r="C73" t="s">
        <v>79</v>
      </c>
      <c r="D73" s="32" t="str">
        <f>IF(VLOOKUP($C73,[1]Central!$B$2:$K$200,2,FALSE)="","",VLOOKUP($C73,[1]Central!$B$2:$K$200,2,FALSE))</f>
        <v/>
      </c>
      <c r="E73" s="19" t="str">
        <f>IF(VLOOKUP($C73,[1]Central!$B$2:$K$200,3,FALSE)="","",VLOOKUP($C73,[1]Central!$B$2:$K$200,3,FALSE))</f>
        <v/>
      </c>
      <c r="F73" s="32" t="str">
        <f>IF(VLOOKUP($C73,[1]Central!$B$2:$K$200,4,FALSE)="","",VLOOKUP($C73,[1]Central!$B$2:$K$200,4,FALSE))</f>
        <v/>
      </c>
      <c r="G73" s="32" t="str">
        <f>IF(VLOOKUP($C73,[1]Central!$B$2:$K$200,5,FALSE)="","",VLOOKUP($C73,[1]Central!$B$2:$K$200,5,FALSE))</f>
        <v/>
      </c>
      <c r="H73" s="40" t="str">
        <f t="shared" si="3"/>
        <v/>
      </c>
      <c r="I73" s="22"/>
      <c r="J73" s="22"/>
      <c r="K73" s="22"/>
      <c r="L73" s="22"/>
    </row>
    <row r="74" spans="1:14" x14ac:dyDescent="0.3">
      <c r="A74" s="4" t="s">
        <v>17</v>
      </c>
      <c r="B74" t="s">
        <v>80</v>
      </c>
      <c r="C74" t="s">
        <v>80</v>
      </c>
      <c r="D74" s="32" t="str">
        <f>IF(VLOOKUP($C74,[1]Central!$B$2:$K$200,2,FALSE)="","",VLOOKUP($C74,[1]Central!$B$2:$K$200,2,FALSE))</f>
        <v/>
      </c>
      <c r="E74" s="19" t="str">
        <f>IF(VLOOKUP($C74,[1]Central!$B$2:$K$200,3,FALSE)="","",VLOOKUP($C74,[1]Central!$B$2:$K$200,3,FALSE))</f>
        <v/>
      </c>
      <c r="F74" s="32" t="str">
        <f>IF(VLOOKUP($C74,[1]Central!$B$2:$K$200,4,FALSE)="","",VLOOKUP($C74,[1]Central!$B$2:$K$200,4,FALSE))</f>
        <v/>
      </c>
      <c r="G74" s="32" t="str">
        <f>IF(VLOOKUP($C74,[1]Central!$B$2:$K$200,5,FALSE)="","",VLOOKUP($C74,[1]Central!$B$2:$K$200,5,FALSE))</f>
        <v/>
      </c>
      <c r="H74" s="40" t="str">
        <f t="shared" si="3"/>
        <v/>
      </c>
      <c r="I74" s="23"/>
      <c r="J74" s="23"/>
      <c r="K74" s="23"/>
      <c r="L74" s="23"/>
    </row>
    <row r="75" spans="1:14" x14ac:dyDescent="0.3">
      <c r="A75" s="4" t="s">
        <v>17</v>
      </c>
      <c r="B75" t="s">
        <v>81</v>
      </c>
      <c r="C75" t="s">
        <v>81</v>
      </c>
      <c r="D75" s="32" t="str">
        <f>IF(VLOOKUP($C75,[1]Central!$B$2:$K$200,2,FALSE)="","",VLOOKUP($C75,[1]Central!$B$2:$K$200,2,FALSE))</f>
        <v/>
      </c>
      <c r="E75" s="19" t="str">
        <f>IF(VLOOKUP($C75,[1]Central!$B$2:$K$200,3,FALSE)="","",VLOOKUP($C75,[1]Central!$B$2:$K$200,3,FALSE))</f>
        <v/>
      </c>
      <c r="F75" s="32" t="str">
        <f>IF(VLOOKUP($C75,[1]Central!$B$2:$K$200,4,FALSE)="","",VLOOKUP($C75,[1]Central!$B$2:$K$200,4,FALSE))</f>
        <v/>
      </c>
      <c r="G75" s="32" t="str">
        <f>IF(VLOOKUP($C75,[1]Central!$B$2:$K$200,5,FALSE)="","",VLOOKUP($C75,[1]Central!$B$2:$K$200,5,FALSE))</f>
        <v/>
      </c>
      <c r="H75" s="40" t="str">
        <f t="shared" si="3"/>
        <v/>
      </c>
      <c r="I75" s="22"/>
      <c r="J75" s="22"/>
      <c r="K75" s="22"/>
      <c r="L75" s="22"/>
    </row>
    <row r="76" spans="1:14" x14ac:dyDescent="0.3">
      <c r="A76" s="4" t="s">
        <v>17</v>
      </c>
      <c r="B76" t="s">
        <v>82</v>
      </c>
      <c r="C76" t="s">
        <v>82</v>
      </c>
      <c r="D76" s="32" t="str">
        <f>IF(VLOOKUP($C76,[1]Central!$B$2:$K$200,2,FALSE)="","",VLOOKUP($C76,[1]Central!$B$2:$K$200,2,FALSE))</f>
        <v/>
      </c>
      <c r="E76" s="19" t="str">
        <f>IF(VLOOKUP($C76,[1]Central!$B$2:$K$200,3,FALSE)="","",VLOOKUP($C76,[1]Central!$B$2:$K$200,3,FALSE))</f>
        <v/>
      </c>
      <c r="F76" s="32" t="str">
        <f>IF(VLOOKUP($C76,[1]Central!$B$2:$K$200,4,FALSE)="","",VLOOKUP($C76,[1]Central!$B$2:$K$200,4,FALSE))</f>
        <v/>
      </c>
      <c r="G76" s="32" t="str">
        <f>IF(VLOOKUP($C76,[1]Central!$B$2:$K$200,5,FALSE)="","",VLOOKUP($C76,[1]Central!$B$2:$K$200,5,FALSE))</f>
        <v/>
      </c>
      <c r="H76" s="40" t="str">
        <f t="shared" si="3"/>
        <v/>
      </c>
      <c r="I76" s="23"/>
      <c r="J76" s="23"/>
      <c r="K76" s="23"/>
      <c r="L76" s="23"/>
    </row>
    <row r="77" spans="1:14" x14ac:dyDescent="0.3">
      <c r="A77" s="4" t="s">
        <v>17</v>
      </c>
      <c r="B77" t="s">
        <v>83</v>
      </c>
      <c r="C77" t="s">
        <v>83</v>
      </c>
      <c r="D77" s="32" t="str">
        <f>IF(VLOOKUP($C77,[1]Central!$B$2:$K$200,2,FALSE)="","",VLOOKUP($C77,[1]Central!$B$2:$K$200,2,FALSE))</f>
        <v/>
      </c>
      <c r="E77" s="19" t="str">
        <f>IF(VLOOKUP($C77,[1]Central!$B$2:$K$200,3,FALSE)="","",VLOOKUP($C77,[1]Central!$B$2:$K$200,3,FALSE))</f>
        <v/>
      </c>
      <c r="F77" s="32" t="str">
        <f>IF(VLOOKUP($C77,[1]Central!$B$2:$K$200,4,FALSE)="","",VLOOKUP($C77,[1]Central!$B$2:$K$200,4,FALSE))</f>
        <v/>
      </c>
      <c r="G77" s="32" t="str">
        <f>IF(VLOOKUP($C77,[1]Central!$B$2:$K$200,5,FALSE)="","",VLOOKUP($C77,[1]Central!$B$2:$K$200,5,FALSE))</f>
        <v/>
      </c>
      <c r="H77" s="40" t="str">
        <f t="shared" si="3"/>
        <v/>
      </c>
      <c r="I77" s="22"/>
      <c r="J77" s="22"/>
      <c r="K77" s="22"/>
      <c r="L77" s="22"/>
    </row>
    <row r="78" spans="1:14" x14ac:dyDescent="0.3">
      <c r="D78" s="28"/>
      <c r="E78" s="2"/>
      <c r="F78" s="28"/>
      <c r="G78" s="28"/>
    </row>
    <row r="79" spans="1:14" x14ac:dyDescent="0.3">
      <c r="B79" s="10" t="s">
        <v>84</v>
      </c>
      <c r="C79" s="10" t="s">
        <v>84</v>
      </c>
      <c r="D79" s="28"/>
      <c r="E79" s="2"/>
      <c r="F79" s="28"/>
      <c r="G79" s="28"/>
      <c r="N79" s="10"/>
    </row>
    <row r="80" spans="1:14" x14ac:dyDescent="0.3">
      <c r="A80" s="4" t="s">
        <v>15</v>
      </c>
      <c r="B80" t="s">
        <v>85</v>
      </c>
      <c r="C80" t="s">
        <v>85</v>
      </c>
      <c r="D80" s="32">
        <f>IF(VLOOKUP($C80,[3]West!$B$2:$K$200,2,FALSE)="","",VLOOKUP($C80,[3]West!$B$2:$K$200,2,FALSE))</f>
        <v>2.3650000000000002</v>
      </c>
      <c r="E80" s="19">
        <f>IF(VLOOKUP($C80,[3]West!$B$2:$K$200,3,FALSE)="","",VLOOKUP($C80,[3]West!$B$2:$K$200,3,FALSE))</f>
        <v>11000</v>
      </c>
      <c r="F80" s="32">
        <f>IF(VLOOKUP($C80,[3]West!$B$2:$K$200,4,FALSE)="","",VLOOKUP($C80,[3]West!$B$2:$K$200,4,FALSE))</f>
        <v>2.36</v>
      </c>
      <c r="G80" s="32">
        <f>IF(VLOOKUP($C80,[3]West!$B$2:$K$200,5,FALSE)="","",VLOOKUP($C80,[3]West!$B$2:$K$200,5,FALSE))</f>
        <v>2.37</v>
      </c>
      <c r="H80" s="40" t="str">
        <f>IF(OR(E80="",F80=""),"",IF(AND(D80&gt;=F80,D80&lt;=G80),"","Check Range"))</f>
        <v/>
      </c>
      <c r="I80" s="22"/>
      <c r="J80" s="22"/>
      <c r="K80" s="22"/>
      <c r="L80" s="22"/>
    </row>
    <row r="81" spans="1:14" x14ac:dyDescent="0.3">
      <c r="A81" s="21" t="s">
        <v>86</v>
      </c>
      <c r="B81" t="s">
        <v>87</v>
      </c>
      <c r="C81" t="s">
        <v>87</v>
      </c>
      <c r="D81" s="32">
        <f>IF(VLOOKUP($C81,[3]West!$B$2:$K$200,2,FALSE)="","",VLOOKUP($C81,[3]West!$B$2:$K$200,2,FALSE))</f>
        <v>2.4500000000000002</v>
      </c>
      <c r="E81" s="19">
        <f>IF(VLOOKUP($C81,[3]West!$B$2:$K$200,3,FALSE)="","",VLOOKUP($C81,[3]West!$B$2:$K$200,3,FALSE))</f>
        <v>313000</v>
      </c>
      <c r="F81" s="32">
        <f>IF(VLOOKUP($C81,[3]West!$B$2:$K$200,4,FALSE)="","",VLOOKUP($C81,[3]West!$B$2:$K$200,4,FALSE))</f>
        <v>2.39</v>
      </c>
      <c r="G81" s="32">
        <f>IF(VLOOKUP($C81,[3]West!$B$2:$K$200,5,FALSE)="","",VLOOKUP($C81,[3]West!$B$2:$K$200,5,FALSE))</f>
        <v>2.5350000000000001</v>
      </c>
      <c r="H81" s="40" t="str">
        <f>IF(OR(E81="",F81=""),"",IF(AND(D81&gt;=F81,D81&lt;=G81),"","Check Range"))</f>
        <v/>
      </c>
      <c r="I81"/>
      <c r="J81"/>
      <c r="K81"/>
      <c r="L81"/>
      <c r="M81"/>
    </row>
    <row r="82" spans="1:14" x14ac:dyDescent="0.3">
      <c r="A82" s="4" t="s">
        <v>15</v>
      </c>
      <c r="B82" t="s">
        <v>88</v>
      </c>
      <c r="C82" s="39" t="s">
        <v>165</v>
      </c>
      <c r="D82" s="32" t="str">
        <f>IF(VLOOKUP($C82,[3]West!$B$2:$K$200,2,FALSE)="","",VLOOKUP($C82,[3]West!$B$2:$K$200,2,FALSE))</f>
        <v/>
      </c>
      <c r="E82" s="19" t="str">
        <f>IF(VLOOKUP($C82,[3]West!$B$2:$K$200,3,FALSE)="","",VLOOKUP($C82,[3]West!$B$2:$K$200,3,FALSE))</f>
        <v/>
      </c>
      <c r="F82" s="32" t="str">
        <f>IF(VLOOKUP($C82,[3]West!$B$2:$K$200,4,FALSE)="","",VLOOKUP($C82,[3]West!$B$2:$K$200,4,FALSE))</f>
        <v/>
      </c>
      <c r="G82" s="32" t="str">
        <f>IF(VLOOKUP($C82,[3]West!$B$2:$K$200,5,FALSE)="","",VLOOKUP($C82,[3]West!$B$2:$K$200,5,FALSE))</f>
        <v/>
      </c>
      <c r="H82" s="40" t="str">
        <f>IF(OR(E82="",F82=""),"",IF(AND(D82&gt;=F82,D82&lt;=G82),"","Check Range"))</f>
        <v/>
      </c>
      <c r="I82" s="22"/>
      <c r="J82" s="22"/>
      <c r="K82" s="22"/>
      <c r="L82" s="22"/>
    </row>
    <row r="83" spans="1:14" x14ac:dyDescent="0.3">
      <c r="A83" s="4" t="s">
        <v>15</v>
      </c>
      <c r="B83" t="s">
        <v>89</v>
      </c>
      <c r="C83" s="39" t="s">
        <v>166</v>
      </c>
      <c r="D83" s="32" t="str">
        <f>IF(VLOOKUP($C83,[3]West!$B$2:$K$200,2,FALSE)="","",VLOOKUP($C83,[3]West!$B$2:$K$200,2,FALSE))</f>
        <v/>
      </c>
      <c r="E83" s="19" t="str">
        <f>IF(VLOOKUP($C83,[3]West!$B$2:$K$200,3,FALSE)="","",VLOOKUP($C83,[3]West!$B$2:$K$200,3,FALSE))</f>
        <v/>
      </c>
      <c r="F83" s="32" t="str">
        <f>IF(VLOOKUP($C83,[3]West!$B$2:$K$200,4,FALSE)="","",VLOOKUP($C83,[3]West!$B$2:$K$200,4,FALSE))</f>
        <v/>
      </c>
      <c r="G83" s="32" t="str">
        <f>IF(VLOOKUP($C83,[3]West!$B$2:$K$200,5,FALSE)="","",VLOOKUP($C83,[3]West!$B$2:$K$200,5,FALSE))</f>
        <v/>
      </c>
      <c r="H83" s="40" t="str">
        <f>IF(OR(E83="",F83=""),"",IF(AND(D83&gt;=F83,D83&lt;=G83),"","Check Range"))</f>
        <v/>
      </c>
      <c r="I83" s="22"/>
      <c r="J83" s="22"/>
      <c r="K83" s="22"/>
      <c r="L83" s="22"/>
    </row>
    <row r="84" spans="1:14" x14ac:dyDescent="0.3">
      <c r="D84" s="37"/>
      <c r="E84" s="2"/>
      <c r="F84" s="28"/>
      <c r="G84" s="28"/>
    </row>
    <row r="85" spans="1:14" x14ac:dyDescent="0.3">
      <c r="B85" s="10" t="s">
        <v>90</v>
      </c>
      <c r="C85" s="10" t="s">
        <v>90</v>
      </c>
      <c r="D85" s="28"/>
      <c r="E85" s="2"/>
      <c r="F85" s="28"/>
      <c r="G85" s="28"/>
      <c r="N85" s="10"/>
    </row>
    <row r="86" spans="1:14" x14ac:dyDescent="0.3">
      <c r="A86" s="4" t="s">
        <v>15</v>
      </c>
      <c r="B86" t="s">
        <v>91</v>
      </c>
      <c r="C86" t="s">
        <v>91</v>
      </c>
      <c r="D86" s="32">
        <f>IF(VLOOKUP($C86,[3]West!$B$2:$K$200,2,FALSE)="","",VLOOKUP($C86,[3]West!$B$2:$K$200,2,FALSE))</f>
        <v>2.02</v>
      </c>
      <c r="E86" s="19">
        <f>IF(VLOOKUP($C86,[3]West!$B$2:$K$200,3,FALSE)="","",VLOOKUP($C86,[3]West!$B$2:$K$200,3,FALSE))</f>
        <v>160000</v>
      </c>
      <c r="F86" s="32">
        <f>IF(VLOOKUP($C86,[3]West!$B$2:$K$200,4,FALSE)="","",VLOOKUP($C86,[3]West!$B$2:$K$200,4,FALSE))</f>
        <v>1.93</v>
      </c>
      <c r="G86" s="32">
        <f>IF(VLOOKUP($C86,[3]West!$B$2:$K$200,5,FALSE)="","",VLOOKUP($C86,[3]West!$B$2:$K$200,5,FALSE))</f>
        <v>2.15</v>
      </c>
      <c r="H86" s="40" t="str">
        <f t="shared" ref="H86:H91" si="4">IF(OR(E86="",F86=""),"",IF(AND(D86&gt;=F86,D86&lt;=G86),"","Check Range"))</f>
        <v/>
      </c>
      <c r="I86" s="22"/>
      <c r="J86" s="22"/>
      <c r="K86" s="22"/>
      <c r="L86" s="22"/>
    </row>
    <row r="87" spans="1:14" x14ac:dyDescent="0.3">
      <c r="A87" s="4" t="s">
        <v>15</v>
      </c>
      <c r="B87" t="s">
        <v>92</v>
      </c>
      <c r="C87" t="s">
        <v>92</v>
      </c>
      <c r="D87" s="32"/>
      <c r="E87" s="19"/>
      <c r="F87" s="32"/>
      <c r="G87" s="32"/>
      <c r="H87" s="40" t="str">
        <f t="shared" si="4"/>
        <v/>
      </c>
      <c r="I87" s="22"/>
      <c r="J87" s="22"/>
      <c r="K87" s="22"/>
      <c r="L87" s="22"/>
    </row>
    <row r="88" spans="1:14" x14ac:dyDescent="0.3">
      <c r="A88" s="4" t="s">
        <v>15</v>
      </c>
      <c r="B88" t="s">
        <v>181</v>
      </c>
      <c r="C88" t="s">
        <v>93</v>
      </c>
      <c r="D88" s="32">
        <f>[3]West!C19</f>
        <v>2.15</v>
      </c>
      <c r="E88" s="19">
        <f>[3]West!D19</f>
        <v>505000</v>
      </c>
      <c r="F88" s="32">
        <f>[3]West!G19</f>
        <v>2.1</v>
      </c>
      <c r="G88" s="32">
        <f>[3]West!H19</f>
        <v>2.2000000000000002</v>
      </c>
      <c r="H88" s="40" t="str">
        <f t="shared" si="4"/>
        <v/>
      </c>
      <c r="I88" s="22"/>
      <c r="J88" s="22"/>
      <c r="K88" s="22"/>
      <c r="L88" s="22"/>
    </row>
    <row r="89" spans="1:14" x14ac:dyDescent="0.3">
      <c r="A89" s="4" t="s">
        <v>15</v>
      </c>
      <c r="B89" t="s">
        <v>182</v>
      </c>
      <c r="C89" t="s">
        <v>94</v>
      </c>
      <c r="D89" s="32">
        <f>[3]West!C20</f>
        <v>2.085</v>
      </c>
      <c r="E89" s="19">
        <f>[3]West!D20</f>
        <v>236000</v>
      </c>
      <c r="F89" s="32">
        <f>[3]West!G20</f>
        <v>2.0499999999999998</v>
      </c>
      <c r="G89" s="32">
        <f>[3]West!H20</f>
        <v>2.1800000000000002</v>
      </c>
      <c r="H89" s="40" t="str">
        <f t="shared" si="4"/>
        <v/>
      </c>
      <c r="I89" s="22"/>
      <c r="J89" s="22"/>
      <c r="K89" s="22"/>
      <c r="L89" s="22"/>
    </row>
    <row r="90" spans="1:14" x14ac:dyDescent="0.3">
      <c r="A90" s="4" t="s">
        <v>15</v>
      </c>
      <c r="B90" t="s">
        <v>95</v>
      </c>
      <c r="C90" t="s">
        <v>95</v>
      </c>
      <c r="D90" s="32">
        <f>[3]West!C21</f>
        <v>2.42</v>
      </c>
      <c r="E90" s="19">
        <f>[3]West!D21</f>
        <v>180000</v>
      </c>
      <c r="F90" s="32">
        <f>[3]West!G21</f>
        <v>2.38</v>
      </c>
      <c r="G90" s="32">
        <f>[3]West!H21</f>
        <v>2.4649999999999999</v>
      </c>
      <c r="H90" s="40" t="str">
        <f t="shared" si="4"/>
        <v/>
      </c>
      <c r="I90" s="22"/>
      <c r="J90" s="22"/>
      <c r="K90" s="22"/>
      <c r="L90" s="22"/>
    </row>
    <row r="91" spans="1:14" x14ac:dyDescent="0.3">
      <c r="A91" s="4" t="s">
        <v>15</v>
      </c>
      <c r="B91" t="s">
        <v>183</v>
      </c>
      <c r="C91" t="s">
        <v>96</v>
      </c>
      <c r="D91" s="32">
        <f>[3]West!C22</f>
        <v>2.15</v>
      </c>
      <c r="E91" s="19">
        <f>[3]West!D22</f>
        <v>96000</v>
      </c>
      <c r="F91" s="32">
        <f>[3]West!G22</f>
        <v>2.0499999999999998</v>
      </c>
      <c r="G91" s="32">
        <f>[3]West!H22</f>
        <v>2.2400000000000002</v>
      </c>
      <c r="H91" s="40" t="str">
        <f t="shared" si="4"/>
        <v/>
      </c>
      <c r="I91" s="22"/>
      <c r="J91" s="22"/>
      <c r="K91" s="22"/>
      <c r="L91" s="22"/>
    </row>
    <row r="92" spans="1:14" x14ac:dyDescent="0.3">
      <c r="D92" s="28"/>
      <c r="E92" s="2"/>
      <c r="F92" s="28"/>
      <c r="G92" s="28"/>
    </row>
    <row r="93" spans="1:14" x14ac:dyDescent="0.3">
      <c r="B93" s="10" t="s">
        <v>97</v>
      </c>
      <c r="C93" s="10" t="s">
        <v>97</v>
      </c>
      <c r="D93" s="28"/>
      <c r="E93" s="2"/>
      <c r="F93" s="28"/>
      <c r="G93" s="28"/>
      <c r="N93" s="10"/>
    </row>
    <row r="94" spans="1:14" x14ac:dyDescent="0.3">
      <c r="B94" t="s">
        <v>98</v>
      </c>
      <c r="C94" t="s">
        <v>98</v>
      </c>
      <c r="D94" s="32"/>
      <c r="E94" s="19"/>
      <c r="F94" s="29"/>
      <c r="G94" s="29"/>
      <c r="H94" s="40" t="str">
        <f t="shared" ref="H94:H100" si="5">IF(OR(E94="",F94=""),"",IF(AND(D94&gt;=F94,D94&lt;=G94),"","Check Range"))</f>
        <v/>
      </c>
      <c r="I94" s="22"/>
      <c r="J94" s="22"/>
      <c r="K94" s="22"/>
      <c r="L94" s="22"/>
    </row>
    <row r="95" spans="1:14" x14ac:dyDescent="0.3">
      <c r="A95" s="4" t="s">
        <v>32</v>
      </c>
      <c r="B95" t="s">
        <v>99</v>
      </c>
      <c r="C95" s="39" t="s">
        <v>151</v>
      </c>
      <c r="D95" s="32" t="str">
        <f>IF(VLOOKUP($C95,[5]Northeast!$B$2:$K$200,2,FALSE)="","",VLOOKUP($C95,[5]Northeast!$B$2:$K$200,2,FALSE))</f>
        <v/>
      </c>
      <c r="E95" s="19" t="str">
        <f>IF(VLOOKUP($C95,[5]Northeast!$B$2:$K$200,3,FALSE)="","",VLOOKUP($C95,[5]Northeast!$B$2:$K$200,3,FALSE))</f>
        <v/>
      </c>
      <c r="F95" s="32" t="str">
        <f>IF(VLOOKUP($C95,[5]Northeast!$B$2:$K$200,4,FALSE)="","",VLOOKUP($C95,[5]Northeast!$B$2:$K$200,4,FALSE))</f>
        <v/>
      </c>
      <c r="G95" s="32" t="str">
        <f>IF(VLOOKUP($C95,[5]Northeast!$B$2:$K$200,5,FALSE)="","",VLOOKUP($C95,[5]Northeast!$B$2:$K$200,5,FALSE))</f>
        <v/>
      </c>
      <c r="H95" s="40" t="str">
        <f t="shared" si="5"/>
        <v/>
      </c>
      <c r="I95" s="22"/>
      <c r="J95" s="22"/>
      <c r="K95" s="22"/>
      <c r="L95" s="22"/>
    </row>
    <row r="96" spans="1:14" x14ac:dyDescent="0.3">
      <c r="A96" s="4" t="s">
        <v>15</v>
      </c>
      <c r="B96" t="s">
        <v>100</v>
      </c>
      <c r="C96" t="s">
        <v>100</v>
      </c>
      <c r="D96" s="32">
        <f>IF(VLOOKUP($C96,[3]West!$B$2:$K$200,2,FALSE)="","",VLOOKUP($C96,[3]West!$B$2:$K$200,2,FALSE))</f>
        <v>2.38</v>
      </c>
      <c r="E96" s="19">
        <f>IF(VLOOKUP($C96,[3]West!$B$2:$K$200,3,FALSE)="","",VLOOKUP($C96,[3]West!$B$2:$K$200,3,FALSE))</f>
        <v>10000</v>
      </c>
      <c r="F96" s="32">
        <f>IF(VLOOKUP($C96,[3]West!$B$2:$K$200,4,FALSE)="","",VLOOKUP($C96,[3]West!$B$2:$K$200,4,FALSE))</f>
        <v>2.38</v>
      </c>
      <c r="G96" s="32">
        <f>IF(VLOOKUP($C96,[3]West!$B$2:$K$200,5,FALSE)="","",VLOOKUP($C96,[3]West!$B$2:$K$200,5,FALSE))</f>
        <v>2.38</v>
      </c>
      <c r="H96" s="40" t="str">
        <f t="shared" si="5"/>
        <v/>
      </c>
      <c r="I96" s="22"/>
      <c r="J96" s="22"/>
      <c r="K96" s="22"/>
      <c r="L96" s="22"/>
    </row>
    <row r="97" spans="1:14" x14ac:dyDescent="0.3">
      <c r="B97" t="s">
        <v>101</v>
      </c>
      <c r="C97" t="s">
        <v>101</v>
      </c>
      <c r="D97" s="32"/>
      <c r="E97" s="19"/>
      <c r="F97" s="29"/>
      <c r="G97" s="29"/>
      <c r="H97" s="40" t="str">
        <f t="shared" si="5"/>
        <v/>
      </c>
      <c r="I97" s="22"/>
      <c r="J97" s="22"/>
      <c r="K97" s="22"/>
      <c r="L97" s="22"/>
    </row>
    <row r="98" spans="1:14" x14ac:dyDescent="0.3">
      <c r="B98" t="s">
        <v>102</v>
      </c>
      <c r="C98" t="s">
        <v>102</v>
      </c>
      <c r="D98" s="32"/>
      <c r="E98" s="19"/>
      <c r="F98" s="29"/>
      <c r="G98" s="29"/>
      <c r="H98" s="40" t="str">
        <f t="shared" si="5"/>
        <v/>
      </c>
      <c r="I98" s="22"/>
      <c r="J98" s="22"/>
      <c r="K98" s="22"/>
      <c r="L98" s="22"/>
    </row>
    <row r="99" spans="1:14" x14ac:dyDescent="0.3">
      <c r="A99" s="4" t="s">
        <v>15</v>
      </c>
      <c r="B99" t="s">
        <v>103</v>
      </c>
      <c r="C99" t="s">
        <v>103</v>
      </c>
      <c r="D99" s="32" t="str">
        <f>IF(VLOOKUP($C99,[3]West!$B$2:$K$200,2,FALSE)="","",VLOOKUP($C99,[3]West!$B$2:$K$200,2,FALSE))</f>
        <v/>
      </c>
      <c r="E99" s="19" t="str">
        <f>IF(VLOOKUP($C99,[3]West!$B$2:$K$200,3,FALSE)="","",VLOOKUP($C99,[3]West!$B$2:$K$200,3,FALSE))</f>
        <v/>
      </c>
      <c r="F99" s="32" t="str">
        <f>IF(VLOOKUP($C99,[3]West!$B$2:$K$200,4,FALSE)="","",VLOOKUP($C99,[3]West!$B$2:$K$200,4,FALSE))</f>
        <v xml:space="preserve"> </v>
      </c>
      <c r="G99" s="32" t="str">
        <f>IF(VLOOKUP($C99,[3]West!$B$2:$K$200,5,FALSE)="","",VLOOKUP($C99,[3]West!$B$2:$K$200,5,FALSE))</f>
        <v/>
      </c>
      <c r="H99" s="40" t="str">
        <f t="shared" si="5"/>
        <v/>
      </c>
      <c r="I99" s="22"/>
      <c r="J99" s="22"/>
      <c r="K99" s="22"/>
      <c r="L99" s="22"/>
    </row>
    <row r="100" spans="1:14" x14ac:dyDescent="0.3">
      <c r="A100" s="4" t="s">
        <v>15</v>
      </c>
      <c r="B100" t="s">
        <v>104</v>
      </c>
      <c r="C100" t="s">
        <v>104</v>
      </c>
      <c r="D100" s="32" t="str">
        <f>IF(VLOOKUP($C100,[3]West!$B$2:$K$200,2,FALSE)="","",VLOOKUP($C100,[3]West!$B$2:$K$200,2,FALSE))</f>
        <v/>
      </c>
      <c r="E100" s="19" t="str">
        <f>IF(VLOOKUP($C100,[3]West!$B$2:$K$200,3,FALSE)="","",VLOOKUP($C100,[3]West!$B$2:$K$200,3,FALSE))</f>
        <v/>
      </c>
      <c r="F100" s="32" t="str">
        <f>IF(VLOOKUP($C100,[3]West!$B$2:$K$200,4,FALSE)="","",VLOOKUP($C100,[3]West!$B$2:$K$200,4,FALSE))</f>
        <v/>
      </c>
      <c r="G100" s="32" t="str">
        <f>IF(VLOOKUP($C100,[3]West!$B$2:$K$200,5,FALSE)="","",VLOOKUP($C100,[3]West!$B$2:$K$200,5,FALSE))</f>
        <v/>
      </c>
      <c r="H100" s="40" t="str">
        <f t="shared" si="5"/>
        <v/>
      </c>
      <c r="I100" s="22"/>
      <c r="J100" s="22"/>
      <c r="K100" s="22"/>
      <c r="L100" s="22"/>
    </row>
    <row r="101" spans="1:14" x14ac:dyDescent="0.3">
      <c r="D101" s="28"/>
      <c r="E101" s="2"/>
      <c r="F101" s="28"/>
      <c r="G101" s="28"/>
    </row>
    <row r="102" spans="1:14" x14ac:dyDescent="0.3">
      <c r="B102" s="10" t="s">
        <v>105</v>
      </c>
      <c r="C102" s="10" t="s">
        <v>105</v>
      </c>
      <c r="D102" s="28"/>
      <c r="E102" s="2"/>
      <c r="F102" s="28"/>
      <c r="G102" s="28"/>
      <c r="N102" s="10"/>
    </row>
    <row r="103" spans="1:14" x14ac:dyDescent="0.3">
      <c r="A103" s="4" t="s">
        <v>32</v>
      </c>
      <c r="B103" t="s">
        <v>106</v>
      </c>
      <c r="C103" t="s">
        <v>106</v>
      </c>
      <c r="D103" s="32" t="str">
        <f>IF(VLOOKUP($C103,[5]Northeast!$B$2:$K$200,2,FALSE)="","",VLOOKUP($C103,[5]Northeast!$B$2:$K$200,2,FALSE))</f>
        <v/>
      </c>
      <c r="E103" s="19" t="str">
        <f>IF(VLOOKUP($C103,[5]Northeast!$B$2:$K$200,3,FALSE)="","",VLOOKUP($C103,[5]Northeast!$B$2:$K$200,3,FALSE))</f>
        <v/>
      </c>
      <c r="F103" s="32" t="str">
        <f>IF(VLOOKUP($C103,[5]Northeast!$B$2:$K$200,4,FALSE)="","",VLOOKUP($C103,[5]Northeast!$B$2:$K$200,4,FALSE))</f>
        <v/>
      </c>
      <c r="G103" s="32" t="str">
        <f>IF(VLOOKUP($C103,[5]Northeast!$B$2:$K$200,5,FALSE)="","",VLOOKUP($C103,[5]Northeast!$B$2:$K$200,5,FALSE))</f>
        <v/>
      </c>
      <c r="H103" s="40" t="str">
        <f>IF(OR(E103="",F103=""),"",IF(AND(D103&gt;=F103,D103&lt;=G103),"","Check Range"))</f>
        <v/>
      </c>
      <c r="I103" s="22"/>
      <c r="J103" s="22"/>
      <c r="K103" s="22"/>
      <c r="L103" s="22"/>
    </row>
    <row r="104" spans="1:14" x14ac:dyDescent="0.3">
      <c r="A104" s="4" t="s">
        <v>32</v>
      </c>
      <c r="B104" t="s">
        <v>107</v>
      </c>
      <c r="C104" t="s">
        <v>107</v>
      </c>
      <c r="D104" s="32">
        <f>IF(VLOOKUP($C104,[5]Northeast!$B$2:$K$200,2,FALSE)="","",VLOOKUP($C104,[5]Northeast!$B$2:$K$200,2,FALSE))</f>
        <v>3.093</v>
      </c>
      <c r="E104" s="19">
        <f>IF(VLOOKUP($C104,[5]Northeast!$B$2:$K$200,3,FALSE)="","",VLOOKUP($C104,[5]Northeast!$B$2:$K$200,3,FALSE))</f>
        <v>268000</v>
      </c>
      <c r="F104" s="32">
        <f>IF(VLOOKUP($C104,[5]Northeast!$B$2:$K$200,4,FALSE)="","",VLOOKUP($C104,[5]Northeast!$B$2:$K$200,4,FALSE))</f>
        <v>2.99</v>
      </c>
      <c r="G104" s="32">
        <f>IF(VLOOKUP($C104,[5]Northeast!$B$2:$K$200,5,FALSE)="","",VLOOKUP($C104,[5]Northeast!$B$2:$K$200,5,FALSE))</f>
        <v>3.3</v>
      </c>
      <c r="H104" s="40" t="str">
        <f>IF(OR(E104="",F104=""),"",IF(AND(D104&gt;=F104,D104&lt;=G104),"","Check Range"))</f>
        <v/>
      </c>
      <c r="I104" s="22"/>
      <c r="J104" s="22"/>
      <c r="K104" s="22"/>
      <c r="L104" s="22"/>
    </row>
    <row r="105" spans="1:14" x14ac:dyDescent="0.3">
      <c r="A105" s="4" t="s">
        <v>32</v>
      </c>
      <c r="B105" t="s">
        <v>108</v>
      </c>
      <c r="C105" s="39" t="s">
        <v>172</v>
      </c>
      <c r="D105" s="32">
        <f>IF(VLOOKUP($C105,[5]Northeast!$B$2:$K$200,2,FALSE)="","",VLOOKUP($C105,[5]Northeast!$B$2:$K$200,2,FALSE))</f>
        <v>3.0510000000000002</v>
      </c>
      <c r="E105" s="19">
        <f>IF(VLOOKUP($C105,[5]Northeast!$B$2:$K$200,3,FALSE)="","",VLOOKUP($C105,[5]Northeast!$B$2:$K$200,3,FALSE))</f>
        <v>375000</v>
      </c>
      <c r="F105" s="32">
        <f>IF(VLOOKUP($C105,[5]Northeast!$B$2:$K$200,4,FALSE)="","",VLOOKUP($C105,[5]Northeast!$B$2:$K$200,4,FALSE))</f>
        <v>3.01</v>
      </c>
      <c r="G105" s="32">
        <f>IF(VLOOKUP($C105,[5]Northeast!$B$2:$K$200,5,FALSE)="","",VLOOKUP($C105,[5]Northeast!$B$2:$K$200,5,FALSE))</f>
        <v>3.105</v>
      </c>
      <c r="H105" s="40" t="str">
        <f>IF(OR(E105="",F105=""),"",IF(AND(D105&gt;=F105,D105&lt;=G105),"","Check Range"))</f>
        <v/>
      </c>
      <c r="I105" s="22"/>
      <c r="J105" s="22"/>
      <c r="K105" s="22"/>
      <c r="L105" s="22"/>
    </row>
    <row r="106" spans="1:14" x14ac:dyDescent="0.3">
      <c r="D106" s="28"/>
      <c r="E106" s="2"/>
      <c r="F106" s="28"/>
      <c r="G106" s="28"/>
    </row>
    <row r="107" spans="1:14" x14ac:dyDescent="0.3">
      <c r="B107" s="34" t="s">
        <v>109</v>
      </c>
      <c r="C107" s="34" t="s">
        <v>109</v>
      </c>
      <c r="D107" s="28"/>
      <c r="E107" s="2"/>
      <c r="F107" s="28"/>
      <c r="G107" s="28"/>
      <c r="N107" s="34"/>
    </row>
    <row r="108" spans="1:14" x14ac:dyDescent="0.3">
      <c r="A108" s="4" t="s">
        <v>24</v>
      </c>
      <c r="B108" t="s">
        <v>110</v>
      </c>
      <c r="C108" s="39" t="s">
        <v>152</v>
      </c>
      <c r="D108" s="32">
        <f>IF(VLOOKUP($C108,[2]Southeast!$B$2:$K$200,2,FALSE)="","",VLOOKUP($C108,[2]Southeast!$B$2:$K$200,2,FALSE))</f>
        <v>2.8449999999999998</v>
      </c>
      <c r="E108" s="19">
        <f>IF(VLOOKUP($C108,[2]Southeast!$B$2:$K$200,3,FALSE)="","",VLOOKUP($C108,[2]Southeast!$B$2:$K$200,3,FALSE))</f>
        <v>10000</v>
      </c>
      <c r="F108" s="32">
        <f>IF(VLOOKUP($C108,[2]Southeast!$B$2:$K$200,4,FALSE)="","",VLOOKUP($C108,[2]Southeast!$B$2:$K$200,4,FALSE))</f>
        <v>2.8449999999999998</v>
      </c>
      <c r="G108" s="32">
        <f>IF(VLOOKUP($C108,[2]Southeast!$B$2:$K$200,5,FALSE)="","",VLOOKUP($C108,[2]Southeast!$B$2:$K$200,5,FALSE))</f>
        <v>2.8449999999999998</v>
      </c>
      <c r="H108" s="40" t="str">
        <f>IF(OR(E108="",F108=""),"",IF(AND(D108&gt;=F108,D108&lt;=G108),"","Check Range"))</f>
        <v/>
      </c>
    </row>
    <row r="109" spans="1:14" x14ac:dyDescent="0.3">
      <c r="A109" s="4" t="s">
        <v>24</v>
      </c>
      <c r="B109" t="s">
        <v>111</v>
      </c>
      <c r="C109" s="39" t="s">
        <v>153</v>
      </c>
      <c r="D109" s="32" t="str">
        <f>IF(VLOOKUP($C109,[2]Southeast!$B$2:$K$200,2,FALSE)="","",VLOOKUP($C109,[2]Southeast!$B$2:$K$200,2,FALSE))</f>
        <v xml:space="preserve"> </v>
      </c>
      <c r="E109" s="19" t="str">
        <f>IF(VLOOKUP($C109,[2]Southeast!$B$2:$K$200,3,FALSE)="","",VLOOKUP($C109,[2]Southeast!$B$2:$K$200,3,FALSE))</f>
        <v/>
      </c>
      <c r="F109" s="32" t="str">
        <f>IF(VLOOKUP($C109,[2]Southeast!$B$2:$K$200,4,FALSE)="","",VLOOKUP($C109,[2]Southeast!$B$2:$K$200,4,FALSE))</f>
        <v/>
      </c>
      <c r="G109" s="32" t="str">
        <f>IF(VLOOKUP($C109,[2]Southeast!$B$2:$K$200,5,FALSE)="","",VLOOKUP($C109,[2]Southeast!$B$2:$K$200,5,FALSE))</f>
        <v/>
      </c>
      <c r="H109" s="40" t="str">
        <f>IF(OR(E109="",F109=""),"",IF(AND(D109&gt;=F109,D109&lt;=G109),"","Check Range"))</f>
        <v/>
      </c>
    </row>
    <row r="110" spans="1:14" x14ac:dyDescent="0.3">
      <c r="A110" s="38" t="s">
        <v>24</v>
      </c>
      <c r="B110" t="s">
        <v>112</v>
      </c>
      <c r="C110" t="s">
        <v>112</v>
      </c>
      <c r="D110" s="32" t="str">
        <f>IF(VLOOKUP($C110,[2]Southeast!$B$2:$K$200,2,FALSE)="","",VLOOKUP($C110,[2]Southeast!$B$2:$K$200,2,FALSE))</f>
        <v/>
      </c>
      <c r="E110" s="19" t="str">
        <f>IF(VLOOKUP($C110,[2]Southeast!$B$2:$K$200,3,FALSE)="","",VLOOKUP($C110,[2]Southeast!$B$2:$K$200,3,FALSE))</f>
        <v/>
      </c>
      <c r="F110" s="32" t="str">
        <f>IF(VLOOKUP($C110,[2]Southeast!$B$2:$K$200,4,FALSE)="","",VLOOKUP($C110,[2]Southeast!$B$2:$K$200,4,FALSE))</f>
        <v/>
      </c>
      <c r="G110" s="32" t="str">
        <f>IF(VLOOKUP($C110,[2]Southeast!$B$2:$K$200,5,FALSE)="","",VLOOKUP($C110,[2]Southeast!$B$2:$K$200,5,FALSE))</f>
        <v/>
      </c>
      <c r="H110" s="40" t="str">
        <f>IF(OR(E110="",F110=""),"",IF(AND(D110&gt;=F110,D110&lt;=G110),"","Check Range"))</f>
        <v/>
      </c>
    </row>
    <row r="111" spans="1:14" x14ac:dyDescent="0.3">
      <c r="A111" s="38" t="s">
        <v>24</v>
      </c>
      <c r="B111" t="s">
        <v>113</v>
      </c>
      <c r="C111" t="s">
        <v>113</v>
      </c>
      <c r="D111" s="32">
        <f>IF(VLOOKUP($C111,[2]Southeast!$B$2:$K$200,2,FALSE)="","",VLOOKUP($C111,[2]Southeast!$B$2:$K$200,2,FALSE))</f>
        <v>2.95</v>
      </c>
      <c r="E111" s="19">
        <f>IF(VLOOKUP($C111,[2]Southeast!$B$2:$K$200,3,FALSE)="","",VLOOKUP($C111,[2]Southeast!$B$2:$K$200,3,FALSE))</f>
        <v>15000</v>
      </c>
      <c r="F111" s="32">
        <f>IF(VLOOKUP($C111,[2]Southeast!$B$2:$K$200,4,FALSE)="","",VLOOKUP($C111,[2]Southeast!$B$2:$K$200,4,FALSE))</f>
        <v>2.95</v>
      </c>
      <c r="G111" s="32">
        <f>IF(VLOOKUP($C111,[2]Southeast!$B$2:$K$200,5,FALSE)="","",VLOOKUP($C111,[2]Southeast!$B$2:$K$200,5,FALSE))</f>
        <v>2.95</v>
      </c>
      <c r="H111" s="40" t="str">
        <f>IF(OR(E111="",F111=""),"",IF(AND(D111&gt;=F111,D111&lt;=G111),"","Check Range"))</f>
        <v/>
      </c>
    </row>
    <row r="112" spans="1:14" x14ac:dyDescent="0.3">
      <c r="D112" s="28"/>
      <c r="E112" s="2"/>
      <c r="F112" s="28"/>
      <c r="G112" s="28"/>
    </row>
    <row r="113" spans="1:14" x14ac:dyDescent="0.3">
      <c r="B113" s="10" t="s">
        <v>114</v>
      </c>
      <c r="C113" s="10" t="s">
        <v>114</v>
      </c>
      <c r="D113" s="28"/>
      <c r="E113" s="2"/>
      <c r="F113" s="28"/>
      <c r="G113" s="28"/>
      <c r="N113" s="10"/>
    </row>
    <row r="114" spans="1:14" x14ac:dyDescent="0.3">
      <c r="A114" s="4" t="s">
        <v>32</v>
      </c>
      <c r="B114" t="s">
        <v>184</v>
      </c>
      <c r="C114" t="s">
        <v>115</v>
      </c>
      <c r="D114" s="32">
        <f>[5]Northeast!C16</f>
        <v>0</v>
      </c>
      <c r="E114" s="19">
        <f>[5]Northeast!D16</f>
        <v>0</v>
      </c>
      <c r="F114" s="32">
        <f>[5]Northeast!E16</f>
        <v>0</v>
      </c>
      <c r="G114" s="32">
        <f>[5]Northeast!F16</f>
        <v>0</v>
      </c>
      <c r="H114" s="40" t="str">
        <f t="shared" ref="H114:H130" si="6">IF(OR(E114="",F114=""),"",IF(AND(D114&gt;=F114,D114&lt;=G114),"","Check Range"))</f>
        <v/>
      </c>
      <c r="I114" s="22"/>
      <c r="J114" s="22"/>
      <c r="K114" s="22"/>
      <c r="L114" s="22"/>
    </row>
    <row r="115" spans="1:14" x14ac:dyDescent="0.3">
      <c r="A115" s="4" t="s">
        <v>32</v>
      </c>
      <c r="B115" t="s">
        <v>185</v>
      </c>
      <c r="D115" s="32">
        <f>[5]Northeast!C17</f>
        <v>0</v>
      </c>
      <c r="E115" s="19">
        <f>[5]Northeast!D17</f>
        <v>0</v>
      </c>
      <c r="F115" s="32">
        <f>[5]Northeast!E17</f>
        <v>0</v>
      </c>
      <c r="G115" s="32">
        <f>[5]Northeast!F17</f>
        <v>0</v>
      </c>
      <c r="I115" s="22"/>
      <c r="J115" s="22"/>
      <c r="K115" s="22"/>
      <c r="L115" s="22"/>
    </row>
    <row r="116" spans="1:14" x14ac:dyDescent="0.3">
      <c r="A116" s="4" t="s">
        <v>15</v>
      </c>
      <c r="B116" t="s">
        <v>116</v>
      </c>
      <c r="C116" s="39" t="s">
        <v>167</v>
      </c>
      <c r="D116" s="32">
        <f>IF(VLOOKUP($C116,[3]West!$B$2:$K$200,2,FALSE)="","",VLOOKUP($C116,[3]West!$B$2:$K$200,2,FALSE))</f>
        <v>2.6019999999999999</v>
      </c>
      <c r="E116" s="19">
        <f>IF(VLOOKUP($C116,[3]West!$B$2:$K$200,3,FALSE)="","",VLOOKUP($C116,[3]West!$B$2:$K$200,3,FALSE))</f>
        <v>892000</v>
      </c>
      <c r="F116" s="32">
        <f>IF(VLOOKUP($C116,[3]West!$B$2:$K$200,4,FALSE)="","",VLOOKUP($C116,[3]West!$B$2:$K$200,4,FALSE))</f>
        <v>2.4750000000000001</v>
      </c>
      <c r="G116" s="32">
        <f>IF(VLOOKUP($C116,[3]West!$B$2:$K$200,5,FALSE)="","",VLOOKUP($C116,[3]West!$B$2:$K$200,5,FALSE))</f>
        <v>2.7450000000000001</v>
      </c>
      <c r="H116" s="40" t="str">
        <f t="shared" si="6"/>
        <v/>
      </c>
      <c r="I116" s="22"/>
      <c r="J116" s="22"/>
      <c r="K116" s="22"/>
      <c r="L116" s="22"/>
    </row>
    <row r="117" spans="1:14" x14ac:dyDescent="0.3">
      <c r="A117" s="4" t="s">
        <v>15</v>
      </c>
      <c r="B117" t="s">
        <v>176</v>
      </c>
      <c r="C117" s="39" t="s">
        <v>175</v>
      </c>
      <c r="D117" s="32">
        <f>IF(VLOOKUP($C117,[3]West!$B$2:$K$200,2,FALSE)="","",VLOOKUP($C117,[3]West!$B$2:$K$200,2,FALSE))</f>
        <v>2.5</v>
      </c>
      <c r="E117" s="19">
        <f>IF(VLOOKUP($C117,[3]West!$B$2:$K$200,3,FALSE)="","",VLOOKUP($C117,[3]West!$B$2:$K$200,3,FALSE))</f>
        <v>35000</v>
      </c>
      <c r="F117" s="32">
        <f>IF(VLOOKUP($C117,[3]West!$B$2:$K$200,4,FALSE)="","",VLOOKUP($C117,[3]West!$B$2:$K$200,4,FALSE))</f>
        <v>2.4649999999999999</v>
      </c>
      <c r="G117" s="32">
        <f>IF(VLOOKUP($C117,[3]West!$B$2:$K$200,5,FALSE)="","",VLOOKUP($C117,[3]West!$B$2:$K$200,5,FALSE))</f>
        <v>2.5499999999999998</v>
      </c>
      <c r="H117" s="40" t="str">
        <f t="shared" si="6"/>
        <v/>
      </c>
      <c r="I117" s="22"/>
      <c r="J117" s="22"/>
      <c r="K117" s="22"/>
      <c r="L117" s="22"/>
    </row>
    <row r="118" spans="1:14" x14ac:dyDescent="0.3">
      <c r="A118" s="4" t="s">
        <v>15</v>
      </c>
      <c r="B118" t="s">
        <v>117</v>
      </c>
      <c r="C118" s="39" t="s">
        <v>169</v>
      </c>
      <c r="D118" s="32">
        <f>IF(VLOOKUP($C118,[3]West!$B$2:$K$200,2,FALSE)="","",VLOOKUP($C118,[3]West!$B$2:$K$200,2,FALSE))</f>
        <v>2.54</v>
      </c>
      <c r="E118" s="19">
        <f>IF(VLOOKUP($C118,[3]West!$B$2:$K$200,3,FALSE)="","",VLOOKUP($C118,[3]West!$B$2:$K$200,3,FALSE))</f>
        <v>470000</v>
      </c>
      <c r="F118" s="32">
        <f>IF(VLOOKUP($C118,[3]West!$B$2:$K$200,4,FALSE)="","",VLOOKUP($C118,[3]West!$B$2:$K$200,4,FALSE))</f>
        <v>2.4</v>
      </c>
      <c r="G118" s="32">
        <f>IF(VLOOKUP($C118,[3]West!$B$2:$K$200,5,FALSE)="","",VLOOKUP($C118,[3]West!$B$2:$K$200,5,FALSE))</f>
        <v>2.645</v>
      </c>
      <c r="H118" s="40" t="str">
        <f t="shared" si="6"/>
        <v/>
      </c>
      <c r="I118" s="22"/>
      <c r="J118" s="22"/>
      <c r="K118" s="22"/>
      <c r="L118" s="22"/>
    </row>
    <row r="119" spans="1:14" x14ac:dyDescent="0.3">
      <c r="A119" s="4" t="s">
        <v>15</v>
      </c>
      <c r="B119" t="s">
        <v>118</v>
      </c>
      <c r="C119" s="39" t="s">
        <v>170</v>
      </c>
      <c r="D119" s="32">
        <f>IF(VLOOKUP($C119,[3]West!$B$2:$K$200,2,FALSE)="","",VLOOKUP($C119,[3]West!$B$2:$K$200,2,FALSE))</f>
        <v>2.6</v>
      </c>
      <c r="E119" s="19">
        <f>IF(VLOOKUP($C119,[3]West!$B$2:$K$200,3,FALSE)="","",VLOOKUP($C119,[3]West!$B$2:$K$200,3,FALSE))</f>
        <v>531000</v>
      </c>
      <c r="F119" s="32">
        <f>IF(VLOOKUP($C119,[3]West!$B$2:$K$200,4,FALSE)="","",VLOOKUP($C119,[3]West!$B$2:$K$200,4,FALSE))</f>
        <v>2.4900000000000002</v>
      </c>
      <c r="G119" s="32">
        <f>IF(VLOOKUP($C119,[3]West!$B$2:$K$200,5,FALSE)="","",VLOOKUP($C119,[3]West!$B$2:$K$200,5,FALSE))</f>
        <v>2.69</v>
      </c>
      <c r="H119" s="40" t="str">
        <f t="shared" si="6"/>
        <v/>
      </c>
      <c r="I119" s="22"/>
      <c r="J119" s="22"/>
      <c r="K119" s="22"/>
      <c r="L119" s="22"/>
    </row>
    <row r="120" spans="1:14" x14ac:dyDescent="0.3">
      <c r="A120" s="4" t="s">
        <v>17</v>
      </c>
      <c r="B120" t="s">
        <v>119</v>
      </c>
      <c r="C120" s="8" t="s">
        <v>156</v>
      </c>
      <c r="D120" s="32" t="str">
        <f>IF(VLOOKUP($C120,[1]Central!$B$2:$K$200,2,FALSE)="","",VLOOKUP($C120,[1]Central!$B$2:$K$200,2,FALSE))</f>
        <v/>
      </c>
      <c r="E120" s="19" t="str">
        <f>IF(VLOOKUP($C120,[1]Central!$B$2:$K$200,3,FALSE)="","",VLOOKUP($C120,[1]Central!$B$2:$K$200,3,FALSE))</f>
        <v/>
      </c>
      <c r="F120" s="32" t="str">
        <f>IF(VLOOKUP($C120,[1]Central!$B$2:$K$200,4,FALSE)="","",VLOOKUP($C120,[1]Central!$B$2:$K$200,4,FALSE))</f>
        <v/>
      </c>
      <c r="G120" s="32" t="str">
        <f>IF(VLOOKUP($C120,[1]Central!$B$2:$K$200,5,FALSE)="","",VLOOKUP($C120,[1]Central!$B$2:$K$200,5,FALSE))</f>
        <v/>
      </c>
      <c r="H120" s="40" t="str">
        <f t="shared" si="6"/>
        <v/>
      </c>
      <c r="I120" s="22"/>
      <c r="J120" s="22"/>
      <c r="K120" s="22"/>
      <c r="L120" s="22"/>
    </row>
    <row r="121" spans="1:14" x14ac:dyDescent="0.3">
      <c r="A121" s="4" t="s">
        <v>17</v>
      </c>
      <c r="B121" t="s">
        <v>120</v>
      </c>
      <c r="C121" s="8" t="s">
        <v>157</v>
      </c>
      <c r="D121" s="32" t="str">
        <f>IF(VLOOKUP($C121,[1]Central!$B$2:$K$200,2,FALSE)="","",VLOOKUP($C121,[1]Central!$B$2:$K$200,2,FALSE))</f>
        <v/>
      </c>
      <c r="E121" s="19" t="str">
        <f>IF(VLOOKUP($C121,[1]Central!$B$2:$K$200,3,FALSE)="","",VLOOKUP($C121,[1]Central!$B$2:$K$200,3,FALSE))</f>
        <v/>
      </c>
      <c r="F121" s="32" t="str">
        <f>IF(VLOOKUP($C121,[1]Central!$B$2:$K$200,4,FALSE)="","",VLOOKUP($C121,[1]Central!$B$2:$K$200,4,FALSE))</f>
        <v/>
      </c>
      <c r="G121" s="32" t="str">
        <f>IF(VLOOKUP($C121,[1]Central!$B$2:$K$200,5,FALSE)="","",VLOOKUP($C121,[1]Central!$B$2:$K$200,5,FALSE))</f>
        <v/>
      </c>
      <c r="H121" s="40" t="str">
        <f t="shared" si="6"/>
        <v/>
      </c>
      <c r="I121" s="22"/>
      <c r="J121" s="22"/>
      <c r="K121" s="22"/>
      <c r="L121" s="22"/>
    </row>
    <row r="122" spans="1:14" x14ac:dyDescent="0.3">
      <c r="A122" s="4" t="s">
        <v>17</v>
      </c>
      <c r="B122" t="s">
        <v>121</v>
      </c>
      <c r="C122" s="8" t="s">
        <v>158</v>
      </c>
      <c r="D122" s="32" t="str">
        <f>IF(VLOOKUP($C122,[1]Central!$B$2:$K$200,2,FALSE)="","",VLOOKUP($C122,[1]Central!$B$2:$K$200,2,FALSE))</f>
        <v/>
      </c>
      <c r="E122" s="19" t="str">
        <f>IF(VLOOKUP($C122,[1]Central!$B$2:$K$200,3,FALSE)="","",VLOOKUP($C122,[1]Central!$B$2:$K$200,3,FALSE))</f>
        <v/>
      </c>
      <c r="F122" s="32" t="str">
        <f>IF(VLOOKUP($C122,[1]Central!$B$2:$K$200,4,FALSE)="","",VLOOKUP($C122,[1]Central!$B$2:$K$200,4,FALSE))</f>
        <v/>
      </c>
      <c r="G122" s="32" t="str">
        <f>IF(VLOOKUP($C122,[1]Central!$B$2:$K$200,5,FALSE)="","",VLOOKUP($C122,[1]Central!$B$2:$K$200,5,FALSE))</f>
        <v/>
      </c>
      <c r="H122" s="40" t="str">
        <f t="shared" si="6"/>
        <v/>
      </c>
      <c r="I122" s="22"/>
      <c r="J122" s="22"/>
      <c r="K122" s="22"/>
      <c r="L122" s="22"/>
    </row>
    <row r="123" spans="1:14" x14ac:dyDescent="0.3">
      <c r="A123" s="4" t="s">
        <v>17</v>
      </c>
      <c r="B123" t="s">
        <v>122</v>
      </c>
      <c r="C123" s="8" t="s">
        <v>159</v>
      </c>
      <c r="D123" s="32" t="str">
        <f>IF(VLOOKUP($C123,[1]Central!$B$2:$K$200,2,FALSE)="","",VLOOKUP($C123,[1]Central!$B$2:$K$200,2,FALSE))</f>
        <v/>
      </c>
      <c r="E123" s="19" t="str">
        <f>IF(VLOOKUP($C123,[1]Central!$B$2:$K$200,3,FALSE)="","",VLOOKUP($C123,[1]Central!$B$2:$K$200,3,FALSE))</f>
        <v/>
      </c>
      <c r="F123" s="32" t="str">
        <f>IF(VLOOKUP($C123,[1]Central!$B$2:$K$200,4,FALSE)="","",VLOOKUP($C123,[1]Central!$B$2:$K$200,4,FALSE))</f>
        <v/>
      </c>
      <c r="G123" s="32" t="str">
        <f>IF(VLOOKUP($C123,[1]Central!$B$2:$K$200,5,FALSE)="","",VLOOKUP($C123,[1]Central!$B$2:$K$200,5,FALSE))</f>
        <v/>
      </c>
      <c r="H123" s="40" t="str">
        <f t="shared" si="6"/>
        <v/>
      </c>
      <c r="I123" s="22"/>
      <c r="J123" s="22"/>
      <c r="K123" s="22"/>
      <c r="L123" s="22"/>
    </row>
    <row r="124" spans="1:14" x14ac:dyDescent="0.3">
      <c r="A124" s="4" t="s">
        <v>17</v>
      </c>
      <c r="B124" t="s">
        <v>123</v>
      </c>
      <c r="C124" s="8" t="s">
        <v>160</v>
      </c>
      <c r="D124" s="32" t="str">
        <f>IF(VLOOKUP($C124,[1]Central!$B$2:$K$200,2,FALSE)="","",VLOOKUP($C124,[1]Central!$B$2:$K$200,2,FALSE))</f>
        <v/>
      </c>
      <c r="E124" s="19" t="str">
        <f>IF(VLOOKUP($C124,[1]Central!$B$2:$K$200,3,FALSE)="","",VLOOKUP($C124,[1]Central!$B$2:$K$200,3,FALSE))</f>
        <v/>
      </c>
      <c r="F124" s="32" t="str">
        <f>IF(VLOOKUP($C124,[1]Central!$B$2:$K$200,4,FALSE)="","",VLOOKUP($C124,[1]Central!$B$2:$K$200,4,FALSE))</f>
        <v/>
      </c>
      <c r="G124" s="32" t="str">
        <f>IF(VLOOKUP($C124,[1]Central!$B$2:$K$200,5,FALSE)="","",VLOOKUP($C124,[1]Central!$B$2:$K$200,5,FALSE))</f>
        <v/>
      </c>
      <c r="H124" s="40" t="str">
        <f t="shared" si="6"/>
        <v/>
      </c>
      <c r="I124" s="22"/>
      <c r="J124" s="22"/>
      <c r="K124" s="22"/>
      <c r="L124" s="22"/>
    </row>
    <row r="125" spans="1:14" x14ac:dyDescent="0.3">
      <c r="A125" s="4" t="s">
        <v>17</v>
      </c>
      <c r="B125" t="s">
        <v>124</v>
      </c>
      <c r="C125" t="s">
        <v>124</v>
      </c>
      <c r="D125" s="32" t="str">
        <f>IF(VLOOKUP($C125,[1]Central!$B$2:$K$200,2,FALSE)="","",VLOOKUP($C125,[1]Central!$B$2:$K$200,2,FALSE))</f>
        <v/>
      </c>
      <c r="E125" s="19" t="str">
        <f>IF(VLOOKUP($C125,[1]Central!$B$2:$K$200,3,FALSE)="","",VLOOKUP($C125,[1]Central!$B$2:$K$200,3,FALSE))</f>
        <v/>
      </c>
      <c r="F125" s="32" t="str">
        <f>IF(VLOOKUP($C125,[1]Central!$B$2:$K$200,4,FALSE)="","",VLOOKUP($C125,[1]Central!$B$2:$K$200,4,FALSE))</f>
        <v/>
      </c>
      <c r="G125" s="32" t="str">
        <f>IF(VLOOKUP($C125,[1]Central!$B$2:$K$200,5,FALSE)="","",VLOOKUP($C125,[1]Central!$B$2:$K$200,5,FALSE))</f>
        <v/>
      </c>
      <c r="H125" s="40" t="str">
        <f t="shared" si="6"/>
        <v/>
      </c>
      <c r="I125" s="22"/>
      <c r="J125" s="22"/>
      <c r="K125" s="22"/>
      <c r="L125" s="22"/>
    </row>
    <row r="126" spans="1:14" x14ac:dyDescent="0.3">
      <c r="A126" s="4" t="s">
        <v>17</v>
      </c>
      <c r="B126" t="s">
        <v>125</v>
      </c>
      <c r="C126" t="s">
        <v>125</v>
      </c>
      <c r="D126" s="32" t="str">
        <f>IF(VLOOKUP($C126,[1]Central!$B$2:$K$200,2,FALSE)="","",VLOOKUP($C126,[1]Central!$B$2:$K$200,2,FALSE))</f>
        <v/>
      </c>
      <c r="E126" s="19" t="str">
        <f>IF(VLOOKUP($C126,[1]Central!$B$2:$K$200,3,FALSE)="","",VLOOKUP($C126,[1]Central!$B$2:$K$200,3,FALSE))</f>
        <v/>
      </c>
      <c r="F126" s="32" t="str">
        <f>IF(VLOOKUP($C126,[1]Central!$B$2:$K$200,4,FALSE)="","",VLOOKUP($C126,[1]Central!$B$2:$K$200,4,FALSE))</f>
        <v/>
      </c>
      <c r="G126" s="32" t="str">
        <f>IF(VLOOKUP($C126,[1]Central!$B$2:$K$200,5,FALSE)="","",VLOOKUP($C126,[1]Central!$B$2:$K$200,5,FALSE))</f>
        <v/>
      </c>
      <c r="H126" s="40" t="str">
        <f t="shared" si="6"/>
        <v/>
      </c>
      <c r="I126" s="23"/>
      <c r="J126" s="23"/>
      <c r="K126" s="23"/>
      <c r="L126" s="23"/>
    </row>
    <row r="127" spans="1:14" x14ac:dyDescent="0.3">
      <c r="A127" s="4" t="s">
        <v>17</v>
      </c>
      <c r="B127" t="s">
        <v>126</v>
      </c>
      <c r="C127" t="s">
        <v>126</v>
      </c>
      <c r="D127" s="32" t="str">
        <f>IF(VLOOKUP($C127,[1]Central!$B$2:$K$200,2,FALSE)="","",VLOOKUP($C127,[1]Central!$B$2:$K$200,2,FALSE))</f>
        <v/>
      </c>
      <c r="E127" s="19" t="str">
        <f>IF(VLOOKUP($C127,[1]Central!$B$2:$K$200,3,FALSE)="","",VLOOKUP($C127,[1]Central!$B$2:$K$200,3,FALSE))</f>
        <v/>
      </c>
      <c r="F127" s="32" t="str">
        <f>IF(VLOOKUP($C127,[1]Central!$B$2:$K$200,4,FALSE)="","",VLOOKUP($C127,[1]Central!$B$2:$K$200,4,FALSE))</f>
        <v/>
      </c>
      <c r="G127" s="32" t="str">
        <f>IF(VLOOKUP($C127,[1]Central!$B$2:$K$200,5,FALSE)="","",VLOOKUP($C127,[1]Central!$B$2:$K$200,5,FALSE))</f>
        <v/>
      </c>
      <c r="H127" s="40" t="str">
        <f t="shared" si="6"/>
        <v/>
      </c>
      <c r="I127" s="23"/>
      <c r="J127" s="23"/>
      <c r="K127" s="23"/>
      <c r="L127" s="23"/>
    </row>
    <row r="128" spans="1:14" x14ac:dyDescent="0.3">
      <c r="A128" s="4" t="s">
        <v>32</v>
      </c>
      <c r="B128" t="s">
        <v>127</v>
      </c>
      <c r="C128" t="s">
        <v>127</v>
      </c>
      <c r="D128" s="32">
        <f>IF(VLOOKUP($C128,[5]Northeast!$B$2:$K$200,2,FALSE)="","",VLOOKUP($C128,[5]Northeast!$B$2:$K$200,2,FALSE))</f>
        <v>3.258</v>
      </c>
      <c r="E128" s="19">
        <f>IF(VLOOKUP($C128,[5]Northeast!$B$2:$K$200,3,FALSE)="","",VLOOKUP($C128,[5]Northeast!$B$2:$K$200,3,FALSE))</f>
        <v>240000</v>
      </c>
      <c r="F128" s="32">
        <f>IF(VLOOKUP($C128,[5]Northeast!$B$2:$K$200,4,FALSE)="","",VLOOKUP($C128,[5]Northeast!$B$2:$K$200,4,FALSE))</f>
        <v>3.1549999999999998</v>
      </c>
      <c r="G128" s="32">
        <f>IF(VLOOKUP($C128,[5]Northeast!$B$2:$K$200,5,FALSE)="","",VLOOKUP($C128,[5]Northeast!$B$2:$K$200,5,FALSE))</f>
        <v>3.66</v>
      </c>
      <c r="H128" s="40" t="str">
        <f t="shared" si="6"/>
        <v/>
      </c>
      <c r="I128" s="35"/>
      <c r="J128" s="35"/>
      <c r="K128" s="35"/>
      <c r="L128" s="35"/>
    </row>
    <row r="129" spans="1:14" x14ac:dyDescent="0.3">
      <c r="A129" s="4" t="s">
        <v>32</v>
      </c>
      <c r="B129" t="s">
        <v>128</v>
      </c>
      <c r="C129" t="s">
        <v>128</v>
      </c>
      <c r="D129" s="32">
        <f>IF(VLOOKUP($C129,[5]Northeast!$B$2:$K$200,2,FALSE)="","",VLOOKUP($C129,[5]Northeast!$B$2:$K$200,2,FALSE))</f>
        <v>3.2440000000000002</v>
      </c>
      <c r="E129" s="19">
        <f>IF(VLOOKUP($C129,[5]Northeast!$B$2:$K$200,3,FALSE)="","",VLOOKUP($C129,[5]Northeast!$B$2:$K$200,3,FALSE))</f>
        <v>90000</v>
      </c>
      <c r="F129" s="32">
        <f>IF(VLOOKUP($C129,[5]Northeast!$B$2:$K$200,4,FALSE)="","",VLOOKUP($C129,[5]Northeast!$B$2:$K$200,4,FALSE))</f>
        <v>3.18</v>
      </c>
      <c r="G129" s="32">
        <f>IF(VLOOKUP($C129,[5]Northeast!$B$2:$K$200,5,FALSE)="","",VLOOKUP($C129,[5]Northeast!$B$2:$K$200,5,FALSE))</f>
        <v>3.65</v>
      </c>
      <c r="H129" s="40" t="str">
        <f t="shared" si="6"/>
        <v/>
      </c>
      <c r="I129" s="35"/>
      <c r="J129" s="35"/>
      <c r="K129" s="35"/>
      <c r="L129" s="35"/>
    </row>
    <row r="130" spans="1:14" x14ac:dyDescent="0.3">
      <c r="A130" s="4" t="s">
        <v>32</v>
      </c>
      <c r="B130" t="s">
        <v>129</v>
      </c>
      <c r="C130" t="s">
        <v>129</v>
      </c>
      <c r="D130" s="32">
        <f>IF(VLOOKUP($C130,[5]Northeast!$B$2:$K$200,2,FALSE)="","",VLOOKUP($C130,[5]Northeast!$B$2:$K$200,2,FALSE))</f>
        <v>3.3860000000000001</v>
      </c>
      <c r="E130" s="19">
        <f>IF(VLOOKUP($C130,[5]Northeast!$B$2:$K$200,3,FALSE)="","",VLOOKUP($C130,[5]Northeast!$B$2:$K$200,3,FALSE))</f>
        <v>565000</v>
      </c>
      <c r="F130" s="32">
        <f>IF(VLOOKUP($C130,[5]Northeast!$B$2:$K$200,4,FALSE)="","",VLOOKUP($C130,[5]Northeast!$B$2:$K$200,4,FALSE))</f>
        <v>3.1749999999999998</v>
      </c>
      <c r="G130" s="32">
        <f>IF(VLOOKUP($C130,[5]Northeast!$B$2:$K$200,5,FALSE)="","",VLOOKUP($C130,[5]Northeast!$B$2:$K$200,5,FALSE))</f>
        <v>4.0999999999999996</v>
      </c>
      <c r="H130" s="40" t="str">
        <f t="shared" si="6"/>
        <v/>
      </c>
      <c r="I130" s="35"/>
      <c r="J130" s="35"/>
      <c r="K130" s="35"/>
      <c r="L130" s="35"/>
    </row>
    <row r="131" spans="1:14" x14ac:dyDescent="0.3">
      <c r="D131" s="41"/>
      <c r="E131" s="42"/>
      <c r="F131" s="41"/>
      <c r="G131" s="41"/>
      <c r="I131" s="35"/>
      <c r="J131" s="35"/>
      <c r="K131" s="35"/>
      <c r="L131" s="35"/>
    </row>
    <row r="132" spans="1:14" x14ac:dyDescent="0.3">
      <c r="D132" s="28"/>
      <c r="E132" s="2"/>
      <c r="F132" s="28"/>
      <c r="G132" s="28"/>
    </row>
    <row r="133" spans="1:14" x14ac:dyDescent="0.3">
      <c r="B133" s="10" t="s">
        <v>130</v>
      </c>
      <c r="C133" s="10" t="s">
        <v>130</v>
      </c>
      <c r="D133" s="28"/>
      <c r="E133" s="2"/>
      <c r="F133" s="28"/>
      <c r="G133" s="28"/>
      <c r="N133" s="10"/>
    </row>
    <row r="134" spans="1:14" x14ac:dyDescent="0.3">
      <c r="B134" s="11" t="s">
        <v>132</v>
      </c>
      <c r="C134" s="11" t="s">
        <v>132</v>
      </c>
      <c r="D134" s="32"/>
      <c r="E134" s="19"/>
      <c r="F134" s="29"/>
      <c r="G134" s="29"/>
      <c r="H134" s="40" t="str">
        <f t="shared" ref="H134:H151" si="7">IF(OR(E134="",F134=""),"",IF(AND(D134&gt;=F134,D134&lt;=G134),"","Check Range"))</f>
        <v/>
      </c>
      <c r="I134" s="22"/>
      <c r="J134" s="22"/>
      <c r="K134" s="22"/>
      <c r="L134" s="22"/>
      <c r="N134" s="11"/>
    </row>
    <row r="135" spans="1:14" x14ac:dyDescent="0.3">
      <c r="A135" s="4" t="s">
        <v>15</v>
      </c>
      <c r="B135" t="s">
        <v>133</v>
      </c>
      <c r="C135" s="39" t="s">
        <v>171</v>
      </c>
      <c r="D135" s="32" t="str">
        <f>IF(VLOOKUP($C135,[3]West!$B$2:$K$200,2,FALSE)="","",VLOOKUP($C135,[3]West!$B$2:$K$200,2,FALSE))</f>
        <v/>
      </c>
      <c r="E135" s="19" t="str">
        <f>IF(VLOOKUP($C135,[3]West!$B$2:$K$200,3,FALSE)="","",VLOOKUP($C135,[3]West!$B$2:$K$200,3,FALSE))</f>
        <v/>
      </c>
      <c r="F135" s="32" t="str">
        <f>IF(VLOOKUP($C135,[3]West!$B$2:$K$200,4,FALSE)="","",VLOOKUP($C135,[3]West!$B$2:$K$200,4,FALSE))</f>
        <v/>
      </c>
      <c r="G135" s="32" t="str">
        <f>IF(VLOOKUP($C135,[3]West!$B$2:$K$200,5,FALSE)="","",VLOOKUP($C135,[3]West!$B$2:$K$200,5,FALSE))</f>
        <v/>
      </c>
      <c r="H135" s="40" t="str">
        <f t="shared" si="7"/>
        <v/>
      </c>
      <c r="I135" s="22"/>
      <c r="J135" s="22"/>
      <c r="K135" s="22"/>
      <c r="L135" s="22"/>
    </row>
    <row r="136" spans="1:14" x14ac:dyDescent="0.3">
      <c r="A136" s="4" t="s">
        <v>15</v>
      </c>
      <c r="B136" t="s">
        <v>134</v>
      </c>
      <c r="C136" s="39" t="s">
        <v>168</v>
      </c>
      <c r="D136" s="32" t="str">
        <f>IF(VLOOKUP($C136,[3]West!$B$2:$K$200,2,FALSE)="","",VLOOKUP($C136,[3]West!$B$2:$K$200,2,FALSE))</f>
        <v/>
      </c>
      <c r="E136" s="19" t="str">
        <f>IF(VLOOKUP($C136,[3]West!$B$2:$K$200,3,FALSE)="","",VLOOKUP($C136,[3]West!$B$2:$K$200,3,FALSE))</f>
        <v/>
      </c>
      <c r="F136" s="32" t="str">
        <f>IF(VLOOKUP($C136,[3]West!$B$2:$K$200,4,FALSE)="","",VLOOKUP($C136,[3]West!$B$2:$K$200,4,FALSE))</f>
        <v/>
      </c>
      <c r="G136" s="32" t="str">
        <f>IF(VLOOKUP($C136,[3]West!$B$2:$K$200,5,FALSE)="","",VLOOKUP($C136,[3]West!$B$2:$K$200,5,FALSE))</f>
        <v/>
      </c>
      <c r="H136" s="40" t="str">
        <f t="shared" si="7"/>
        <v/>
      </c>
      <c r="I136" s="22"/>
      <c r="J136" s="22"/>
      <c r="K136" s="22"/>
      <c r="L136" s="22"/>
    </row>
    <row r="137" spans="1:14" x14ac:dyDescent="0.3">
      <c r="A137" s="4" t="s">
        <v>15</v>
      </c>
      <c r="B137" t="s">
        <v>135</v>
      </c>
      <c r="C137" t="s">
        <v>135</v>
      </c>
      <c r="D137" s="32" t="str">
        <f>IF(VLOOKUP($C137,[3]West!$B$2:$K$200,2,FALSE)="","",VLOOKUP($C137,[3]West!$B$2:$K$200,2,FALSE))</f>
        <v xml:space="preserve"> </v>
      </c>
      <c r="E137" s="19" t="str">
        <f>IF(VLOOKUP($C137,[3]West!$B$2:$K$200,3,FALSE)="","",VLOOKUP($C137,[3]West!$B$2:$K$200,3,FALSE))</f>
        <v/>
      </c>
      <c r="F137" s="32" t="str">
        <f>IF(VLOOKUP($C137,[3]West!$B$2:$K$200,4,FALSE)="","",VLOOKUP($C137,[3]West!$B$2:$K$200,4,FALSE))</f>
        <v/>
      </c>
      <c r="G137" s="32" t="str">
        <f>IF(VLOOKUP($C137,[3]West!$B$2:$K$200,5,FALSE)="","",VLOOKUP($C137,[3]West!$B$2:$K$200,5,FALSE))</f>
        <v/>
      </c>
      <c r="H137" s="40" t="str">
        <f t="shared" si="7"/>
        <v/>
      </c>
      <c r="I137" s="24"/>
      <c r="J137" s="24"/>
      <c r="K137" s="24"/>
      <c r="L137" s="24"/>
    </row>
    <row r="138" spans="1:14" x14ac:dyDescent="0.3">
      <c r="A138" s="4" t="s">
        <v>17</v>
      </c>
      <c r="B138" t="s">
        <v>136</v>
      </c>
      <c r="C138" s="8" t="s">
        <v>161</v>
      </c>
      <c r="D138" s="32" t="str">
        <f>IF(VLOOKUP($C138,[1]Central!$B$2:$K$200,2,FALSE)="","",VLOOKUP($C138,[1]Central!$B$2:$K$200,2,FALSE))</f>
        <v/>
      </c>
      <c r="E138" s="19" t="str">
        <f>IF(VLOOKUP($C138,[1]Central!$B$2:$K$200,3,FALSE)="","",VLOOKUP($C138,[1]Central!$B$2:$K$200,3,FALSE))</f>
        <v/>
      </c>
      <c r="F138" s="32" t="str">
        <f>IF(VLOOKUP($C138,[1]Central!$B$2:$K$200,4,FALSE)="","",VLOOKUP($C138,[1]Central!$B$2:$K$200,4,FALSE))</f>
        <v/>
      </c>
      <c r="G138" s="32" t="str">
        <f>IF(VLOOKUP($C138,[1]Central!$B$2:$K$200,5,FALSE)="","",VLOOKUP($C138,[1]Central!$B$2:$K$200,5,FALSE))</f>
        <v/>
      </c>
      <c r="H138" s="40" t="str">
        <f t="shared" si="7"/>
        <v/>
      </c>
      <c r="I138" s="22"/>
      <c r="J138" s="22"/>
      <c r="K138" s="22"/>
      <c r="L138" s="22"/>
    </row>
    <row r="139" spans="1:14" x14ac:dyDescent="0.3">
      <c r="A139" s="36" t="s">
        <v>24</v>
      </c>
      <c r="B139" s="31" t="s">
        <v>137</v>
      </c>
      <c r="C139" s="39" t="s">
        <v>174</v>
      </c>
      <c r="D139" s="32" t="str">
        <f>IF(VLOOKUP($C139,[2]Southeast!$B$2:$K$200,2,FALSE)="","",VLOOKUP($C139,[2]Southeast!$B$2:$K$200,2,FALSE))</f>
        <v/>
      </c>
      <c r="E139" s="19"/>
      <c r="F139" s="32"/>
      <c r="G139" s="32"/>
      <c r="I139" s="22"/>
      <c r="J139" s="22"/>
      <c r="K139" s="22"/>
      <c r="L139" s="22"/>
      <c r="N139" s="31"/>
    </row>
    <row r="140" spans="1:14" x14ac:dyDescent="0.3">
      <c r="B140" s="11" t="s">
        <v>138</v>
      </c>
      <c r="C140" s="11" t="s">
        <v>138</v>
      </c>
      <c r="D140" s="32"/>
      <c r="E140" s="20"/>
      <c r="F140" s="29"/>
      <c r="G140" s="29"/>
      <c r="H140" s="40" t="str">
        <f t="shared" si="7"/>
        <v/>
      </c>
      <c r="I140" s="22"/>
      <c r="J140" s="22"/>
      <c r="K140" s="22"/>
      <c r="L140" s="22"/>
      <c r="N140" s="11"/>
    </row>
    <row r="141" spans="1:14" x14ac:dyDescent="0.3">
      <c r="A141" s="4" t="s">
        <v>17</v>
      </c>
      <c r="B141" t="s">
        <v>139</v>
      </c>
      <c r="C141" t="s">
        <v>139</v>
      </c>
      <c r="D141" s="32" t="str">
        <f>IF(VLOOKUP($C141,[1]Central!$B$2:$K$200,2,FALSE)="","",VLOOKUP($C141,[1]Central!$B$2:$K$200,2,FALSE))</f>
        <v/>
      </c>
      <c r="E141" s="19" t="str">
        <f>IF(VLOOKUP($C141,[1]Central!$B$2:$K$200,3,FALSE)="","",VLOOKUP($C141,[1]Central!$B$2:$K$200,3,FALSE))</f>
        <v/>
      </c>
      <c r="F141" s="32" t="str">
        <f>IF(VLOOKUP($C141,[1]Central!$B$2:$K$200,4,FALSE)="","",VLOOKUP($C141,[1]Central!$B$2:$K$200,4,FALSE))</f>
        <v/>
      </c>
      <c r="G141" s="32" t="str">
        <f>IF(VLOOKUP($C141,[1]Central!$B$2:$K$200,5,FALSE)="","",VLOOKUP($C141,[1]Central!$B$2:$K$200,5,FALSE))</f>
        <v/>
      </c>
      <c r="H141" s="40" t="str">
        <f t="shared" si="7"/>
        <v/>
      </c>
      <c r="I141" s="22"/>
      <c r="J141" s="22"/>
      <c r="K141" s="22"/>
      <c r="L141" s="22"/>
    </row>
    <row r="142" spans="1:14" x14ac:dyDescent="0.3">
      <c r="A142" s="4" t="s">
        <v>17</v>
      </c>
      <c r="B142" t="s">
        <v>140</v>
      </c>
      <c r="C142" t="s">
        <v>140</v>
      </c>
      <c r="D142" s="32" t="str">
        <f>IF(VLOOKUP($C142,[1]Central!$B$2:$K$200,2,FALSE)="","",VLOOKUP($C142,[1]Central!$B$2:$K$200,2,FALSE))</f>
        <v/>
      </c>
      <c r="E142" s="19" t="str">
        <f>IF(VLOOKUP($C142,[1]Central!$B$2:$K$200,3,FALSE)="","",VLOOKUP($C142,[1]Central!$B$2:$K$200,3,FALSE))</f>
        <v/>
      </c>
      <c r="F142" s="32" t="str">
        <f>IF(VLOOKUP($C142,[1]Central!$B$2:$K$200,4,FALSE)="","",VLOOKUP($C142,[1]Central!$B$2:$K$200,4,FALSE))</f>
        <v/>
      </c>
      <c r="G142" s="32" t="str">
        <f>IF(VLOOKUP($C142,[1]Central!$B$2:$K$200,5,FALSE)="","",VLOOKUP($C142,[1]Central!$B$2:$K$200,5,FALSE))</f>
        <v/>
      </c>
      <c r="H142" s="40" t="str">
        <f>IF(OR(E142="",F142=""),"",IF(AND(D142&gt;=F142,D142&lt;=G142),"","Check Range"))</f>
        <v/>
      </c>
      <c r="I142" s="22"/>
      <c r="J142" s="22"/>
      <c r="K142" s="22"/>
      <c r="L142" s="22"/>
    </row>
    <row r="143" spans="1:14" x14ac:dyDescent="0.3">
      <c r="B143" s="11" t="s">
        <v>141</v>
      </c>
      <c r="C143" s="11" t="s">
        <v>141</v>
      </c>
      <c r="D143" s="32"/>
      <c r="E143" s="20"/>
      <c r="F143" s="29"/>
      <c r="G143" s="29"/>
      <c r="H143" s="40" t="str">
        <f t="shared" si="7"/>
        <v/>
      </c>
      <c r="I143" s="22"/>
      <c r="J143" s="22"/>
      <c r="K143" s="22"/>
      <c r="L143" s="22"/>
      <c r="N143" s="11"/>
    </row>
    <row r="144" spans="1:14" x14ac:dyDescent="0.3">
      <c r="A144" s="4" t="s">
        <v>32</v>
      </c>
      <c r="B144" t="s">
        <v>142</v>
      </c>
      <c r="C144" s="39" t="s">
        <v>173</v>
      </c>
      <c r="D144" s="32" t="str">
        <f>IF(VLOOKUP($C144,[5]Northeast!$B$2:$K$200,2,FALSE)="","",VLOOKUP($C144,[5]Northeast!$B$2:$K$200,2,FALSE))</f>
        <v/>
      </c>
      <c r="E144" s="19" t="str">
        <f>IF(VLOOKUP($C144,[5]Northeast!$B$2:$K$200,3,FALSE)="","",VLOOKUP($C144,[5]Northeast!$B$2:$K$200,3,FALSE))</f>
        <v/>
      </c>
      <c r="F144" s="32" t="str">
        <f>IF(VLOOKUP($C144,[5]Northeast!$B$2:$K$200,4,FALSE)="","",VLOOKUP($C144,[5]Northeast!$B$2:$K$200,4,FALSE))</f>
        <v/>
      </c>
      <c r="G144" s="32" t="str">
        <f>IF(VLOOKUP($C144,[5]Northeast!$B$2:$K$200,5,FALSE)="","",VLOOKUP($C144,[5]Northeast!$B$2:$K$200,5,FALSE))</f>
        <v/>
      </c>
      <c r="H144" s="40" t="str">
        <f t="shared" si="7"/>
        <v/>
      </c>
      <c r="I144" s="22"/>
      <c r="J144" s="22"/>
      <c r="K144" s="22"/>
      <c r="L144" s="22"/>
    </row>
    <row r="145" spans="1:14" x14ac:dyDescent="0.3">
      <c r="A145" s="4" t="s">
        <v>32</v>
      </c>
      <c r="B145" t="s">
        <v>143</v>
      </c>
      <c r="C145" t="s">
        <v>143</v>
      </c>
      <c r="D145" s="32" t="str">
        <f>IF(VLOOKUP($C145,[5]Northeast!$B$2:$K$200,2,FALSE)="","",VLOOKUP($C145,[5]Northeast!$B$2:$K$200,2,FALSE))</f>
        <v/>
      </c>
      <c r="E145" s="19" t="str">
        <f>IF(VLOOKUP($C145,[5]Northeast!$B$2:$K$200,3,FALSE)="","",VLOOKUP($C145,[5]Northeast!$B$2:$K$200,3,FALSE))</f>
        <v/>
      </c>
      <c r="F145" s="32" t="str">
        <f>IF(VLOOKUP($C145,[5]Northeast!$B$2:$K$200,4,FALSE)="","",VLOOKUP($C145,[5]Northeast!$B$2:$K$200,4,FALSE))</f>
        <v/>
      </c>
      <c r="G145" s="32" t="str">
        <f>IF(VLOOKUP($C145,[5]Northeast!$B$2:$K$200,5,FALSE)="","",VLOOKUP($C145,[5]Northeast!$B$2:$K$200,5,FALSE))</f>
        <v/>
      </c>
      <c r="H145" s="40" t="str">
        <f t="shared" si="7"/>
        <v/>
      </c>
      <c r="I145" s="22"/>
      <c r="J145" s="22"/>
      <c r="K145" s="22"/>
      <c r="L145" s="22"/>
    </row>
    <row r="146" spans="1:14" x14ac:dyDescent="0.3">
      <c r="A146" s="4" t="s">
        <v>32</v>
      </c>
      <c r="B146" t="s">
        <v>144</v>
      </c>
      <c r="C146" t="s">
        <v>144</v>
      </c>
      <c r="D146" s="32">
        <f>IF(VLOOKUP($C146,[5]Northeast!$B$2:$K$200,2,FALSE)="","",VLOOKUP($C146,[5]Northeast!$B$2:$K$200,2,FALSE))</f>
        <v>3.21</v>
      </c>
      <c r="E146" s="19">
        <f>IF(VLOOKUP($C146,[5]Northeast!$B$2:$K$200,3,FALSE)="","",VLOOKUP($C146,[5]Northeast!$B$2:$K$200,3,FALSE))</f>
        <v>5000</v>
      </c>
      <c r="F146" s="32">
        <f>IF(VLOOKUP($C146,[5]Northeast!$B$2:$K$200,4,FALSE)="","",VLOOKUP($C146,[5]Northeast!$B$2:$K$200,4,FALSE))</f>
        <v>3.21</v>
      </c>
      <c r="G146" s="32">
        <f>IF(VLOOKUP($C146,[5]Northeast!$B$2:$K$200,5,FALSE)="","",VLOOKUP($C146,[5]Northeast!$B$2:$K$200,5,FALSE))</f>
        <v>3.21</v>
      </c>
      <c r="H146" s="40" t="str">
        <f t="shared" si="7"/>
        <v/>
      </c>
      <c r="I146" s="22"/>
      <c r="J146" s="22"/>
      <c r="K146" s="22"/>
      <c r="L146" s="22"/>
    </row>
    <row r="147" spans="1:14" x14ac:dyDescent="0.3">
      <c r="A147" s="4" t="s">
        <v>32</v>
      </c>
      <c r="B147" s="39" t="s">
        <v>186</v>
      </c>
      <c r="C147" t="s">
        <v>145</v>
      </c>
      <c r="D147" s="32">
        <f>[5]Northeast!C30</f>
        <v>0</v>
      </c>
      <c r="E147" s="19">
        <f>[5]Northeast!D30</f>
        <v>0</v>
      </c>
      <c r="F147" s="32">
        <f>[5]Northeast!E30</f>
        <v>0</v>
      </c>
      <c r="G147" s="32">
        <f>[5]Northeast!F30</f>
        <v>0</v>
      </c>
      <c r="H147" s="40" t="str">
        <f t="shared" si="7"/>
        <v/>
      </c>
      <c r="I147" s="22"/>
      <c r="J147" s="22"/>
      <c r="K147" s="22"/>
      <c r="L147" s="22"/>
    </row>
    <row r="148" spans="1:14" x14ac:dyDescent="0.3">
      <c r="A148" s="4" t="s">
        <v>32</v>
      </c>
      <c r="B148" t="s">
        <v>146</v>
      </c>
      <c r="C148" t="s">
        <v>146</v>
      </c>
      <c r="D148" s="32" t="str">
        <f>IF(VLOOKUP($C148,[5]Northeast!$B$2:$K$200,2,FALSE)="","",VLOOKUP($C148,[5]Northeast!$B$2:$K$200,2,FALSE))</f>
        <v/>
      </c>
      <c r="E148" s="19" t="str">
        <f>IF(VLOOKUP($C148,[5]Northeast!$B$2:$K$200,3,FALSE)="","",VLOOKUP($C148,[5]Northeast!$B$2:$K$200,3,FALSE))</f>
        <v/>
      </c>
      <c r="F148" s="32" t="str">
        <f>IF(VLOOKUP($C148,[5]Northeast!$B$2:$K$200,4,FALSE)="","",VLOOKUP($C148,[5]Northeast!$B$2:$K$200,4,FALSE))</f>
        <v/>
      </c>
      <c r="G148" s="32" t="str">
        <f>IF(VLOOKUP($C148,[5]Northeast!$B$2:$K$200,5,FALSE)="","",VLOOKUP($C148,[5]Northeast!$B$2:$K$200,5,FALSE))</f>
        <v/>
      </c>
      <c r="H148" s="40" t="str">
        <f t="shared" si="7"/>
        <v/>
      </c>
      <c r="I148" s="22"/>
      <c r="J148" s="22"/>
      <c r="K148" s="22"/>
      <c r="L148" s="22"/>
    </row>
    <row r="149" spans="1:14" x14ac:dyDescent="0.3">
      <c r="A149" s="43" t="s">
        <v>17</v>
      </c>
      <c r="B149" s="8" t="s">
        <v>178</v>
      </c>
      <c r="C149" s="31" t="s">
        <v>147</v>
      </c>
      <c r="D149" s="32">
        <f>[1]Central!C59</f>
        <v>0</v>
      </c>
      <c r="E149" s="19">
        <f>[1]Central!D59</f>
        <v>0</v>
      </c>
      <c r="F149" s="32">
        <f>[1]Central!E59</f>
        <v>0</v>
      </c>
      <c r="G149" s="32">
        <f>[1]Central!F59</f>
        <v>0</v>
      </c>
      <c r="H149" s="40" t="str">
        <f t="shared" si="7"/>
        <v/>
      </c>
      <c r="I149" s="22"/>
      <c r="J149" s="22"/>
      <c r="K149" s="22"/>
      <c r="L149" s="22"/>
      <c r="N149" s="31"/>
    </row>
    <row r="150" spans="1:14" x14ac:dyDescent="0.3">
      <c r="A150" s="4" t="s">
        <v>32</v>
      </c>
      <c r="B150" s="39" t="s">
        <v>179</v>
      </c>
      <c r="C150" t="s">
        <v>148</v>
      </c>
      <c r="D150" s="32">
        <f>[5]Northeast!$C$28</f>
        <v>0</v>
      </c>
      <c r="E150" s="19">
        <f>[5]Northeast!$D$28</f>
        <v>0</v>
      </c>
      <c r="F150" s="32">
        <f>[5]Northeast!$E$28</f>
        <v>0</v>
      </c>
      <c r="G150" s="32">
        <f>[5]Northeast!$F$28</f>
        <v>0</v>
      </c>
      <c r="H150" s="40" t="str">
        <f t="shared" si="7"/>
        <v/>
      </c>
      <c r="I150" s="22"/>
      <c r="J150" s="22"/>
      <c r="K150" s="22"/>
      <c r="L150" s="22"/>
    </row>
    <row r="151" spans="1:14" x14ac:dyDescent="0.3">
      <c r="A151" s="4" t="s">
        <v>32</v>
      </c>
      <c r="B151" s="39" t="s">
        <v>180</v>
      </c>
      <c r="C151" t="s">
        <v>149</v>
      </c>
      <c r="D151" s="32">
        <f>[5]Northeast!$C$29</f>
        <v>0</v>
      </c>
      <c r="E151" s="19">
        <f>[5]Northeast!$D$29</f>
        <v>0</v>
      </c>
      <c r="F151" s="32">
        <f>[5]Northeast!$E$29</f>
        <v>0</v>
      </c>
      <c r="G151" s="32">
        <f>[5]Northeast!$F$29</f>
        <v>0</v>
      </c>
      <c r="H151" s="40" t="str">
        <f t="shared" si="7"/>
        <v/>
      </c>
      <c r="I151" s="25"/>
      <c r="J151" s="25"/>
      <c r="K151" s="25"/>
      <c r="L151" s="25"/>
    </row>
    <row r="152" spans="1:14" x14ac:dyDescent="0.3">
      <c r="D152" s="33"/>
      <c r="F152" s="28"/>
      <c r="G152" s="28"/>
      <c r="I152" s="25"/>
      <c r="J152" s="25"/>
      <c r="K152" s="25"/>
      <c r="L152" s="25"/>
    </row>
    <row r="153" spans="1:14" x14ac:dyDescent="0.3">
      <c r="D153" s="33"/>
      <c r="F153" s="28"/>
      <c r="G153" s="28"/>
      <c r="I153" s="25"/>
      <c r="J153" s="25"/>
      <c r="K153" s="25"/>
      <c r="L153" s="25"/>
    </row>
    <row r="154" spans="1:14" x14ac:dyDescent="0.3">
      <c r="D154" s="33"/>
      <c r="F154" s="28"/>
      <c r="G154" s="28"/>
      <c r="I154" s="25"/>
      <c r="J154" s="25"/>
      <c r="K154" s="25"/>
      <c r="L154" s="25"/>
    </row>
    <row r="155" spans="1:14" x14ac:dyDescent="0.3">
      <c r="D155" s="33"/>
      <c r="F155" s="28"/>
      <c r="G155" s="28"/>
      <c r="I155" s="25"/>
      <c r="J155" s="25"/>
      <c r="K155" s="25"/>
      <c r="L155" s="25"/>
    </row>
    <row r="156" spans="1:14" x14ac:dyDescent="0.3">
      <c r="D156" s="33"/>
      <c r="F156" s="28"/>
      <c r="G156" s="28"/>
      <c r="I156" s="25"/>
      <c r="J156" s="25"/>
      <c r="K156" s="25"/>
      <c r="L156" s="25"/>
    </row>
    <row r="157" spans="1:14" x14ac:dyDescent="0.3">
      <c r="D157" s="33"/>
      <c r="F157" s="28"/>
      <c r="G157" s="28" t="s">
        <v>131</v>
      </c>
      <c r="I157" s="25"/>
      <c r="J157" s="25"/>
      <c r="K157" s="25"/>
      <c r="L157" s="25"/>
    </row>
    <row r="158" spans="1:14" x14ac:dyDescent="0.3">
      <c r="D158" s="33"/>
      <c r="F158" s="28"/>
      <c r="G158" s="28"/>
      <c r="I158" s="25"/>
      <c r="J158" s="25"/>
      <c r="K158" s="25"/>
      <c r="L158" s="25"/>
    </row>
    <row r="159" spans="1:14" x14ac:dyDescent="0.3">
      <c r="D159" s="33"/>
      <c r="F159" s="28"/>
      <c r="G159" s="28"/>
      <c r="I159" s="25"/>
      <c r="J159" s="25"/>
      <c r="K159" s="25"/>
      <c r="L159" s="25"/>
    </row>
    <row r="160" spans="1:14" x14ac:dyDescent="0.3">
      <c r="D160" s="33"/>
      <c r="F160" s="28"/>
      <c r="G160" s="28"/>
      <c r="I160" s="25"/>
      <c r="J160" s="25"/>
      <c r="K160" s="25"/>
    </row>
    <row r="161" spans="4:11" x14ac:dyDescent="0.3">
      <c r="D161" s="33"/>
      <c r="F161" s="28"/>
      <c r="G161" s="28"/>
      <c r="I161" s="25"/>
      <c r="J161" s="25"/>
      <c r="K161" s="25"/>
    </row>
    <row r="162" spans="4:11" x14ac:dyDescent="0.3">
      <c r="D162" s="33"/>
      <c r="F162" s="28"/>
      <c r="G162" s="28"/>
      <c r="I162" s="25"/>
      <c r="J162" s="25"/>
      <c r="K162" s="25"/>
    </row>
    <row r="163" spans="4:11" x14ac:dyDescent="0.3">
      <c r="D163" s="33"/>
      <c r="F163" s="28"/>
      <c r="G163" s="28"/>
      <c r="I163" s="25"/>
      <c r="J163" s="25"/>
      <c r="K163" s="25"/>
    </row>
    <row r="164" spans="4:11" x14ac:dyDescent="0.3">
      <c r="D164" s="33"/>
      <c r="F164" s="28"/>
      <c r="G164" s="28"/>
      <c r="I164" s="25"/>
      <c r="J164" s="25"/>
      <c r="K164" s="25"/>
    </row>
    <row r="165" spans="4:11" x14ac:dyDescent="0.3">
      <c r="D165" s="33"/>
      <c r="F165" s="28"/>
      <c r="G165" s="28"/>
      <c r="I165" s="25"/>
      <c r="J165" s="25"/>
      <c r="K165" s="25"/>
    </row>
    <row r="166" spans="4:11" x14ac:dyDescent="0.3">
      <c r="D166" s="33"/>
      <c r="F166" s="28"/>
      <c r="G166" s="28"/>
      <c r="I166" s="25"/>
      <c r="J166" s="25"/>
      <c r="K166" s="25"/>
    </row>
    <row r="167" spans="4:11" x14ac:dyDescent="0.3">
      <c r="D167" s="33"/>
      <c r="F167" s="28"/>
      <c r="G167" s="28"/>
      <c r="I167" s="25"/>
      <c r="J167" s="25"/>
      <c r="K167" s="25"/>
    </row>
    <row r="168" spans="4:11" x14ac:dyDescent="0.3">
      <c r="D168" s="33"/>
      <c r="F168" s="28"/>
      <c r="G168" s="28"/>
      <c r="I168" s="25"/>
      <c r="J168" s="25"/>
      <c r="K168" s="25"/>
    </row>
    <row r="169" spans="4:11" x14ac:dyDescent="0.3">
      <c r="D169" s="33"/>
      <c r="F169" s="28"/>
      <c r="G169" s="28"/>
      <c r="I169" s="25"/>
      <c r="J169" s="25"/>
      <c r="K169" s="25"/>
    </row>
    <row r="170" spans="4:11" x14ac:dyDescent="0.3">
      <c r="D170" s="33"/>
      <c r="F170" s="28"/>
      <c r="G170" s="28"/>
      <c r="I170" s="25"/>
      <c r="J170" s="25"/>
      <c r="K170" s="25"/>
    </row>
    <row r="171" spans="4:11" x14ac:dyDescent="0.3">
      <c r="D171" s="33"/>
      <c r="F171" s="28"/>
      <c r="G171" s="28"/>
      <c r="I171" s="25"/>
      <c r="J171" s="25"/>
      <c r="K171" s="25"/>
    </row>
    <row r="172" spans="4:11" x14ac:dyDescent="0.3">
      <c r="D172" s="33"/>
      <c r="F172" s="28"/>
      <c r="G172" s="28"/>
      <c r="I172" s="25"/>
      <c r="J172" s="25"/>
      <c r="K172" s="25"/>
    </row>
    <row r="173" spans="4:11" x14ac:dyDescent="0.3">
      <c r="D173" s="33"/>
      <c r="F173" s="28"/>
      <c r="G173" s="28"/>
      <c r="I173" s="25"/>
      <c r="J173" s="25"/>
      <c r="K173" s="25"/>
    </row>
    <row r="174" spans="4:11" x14ac:dyDescent="0.3">
      <c r="D174" s="33"/>
      <c r="F174" s="28"/>
      <c r="G174" s="28"/>
      <c r="I174" s="25"/>
      <c r="J174" s="25"/>
      <c r="K174" s="25"/>
    </row>
    <row r="175" spans="4:11" x14ac:dyDescent="0.3">
      <c r="D175" s="33"/>
      <c r="F175" s="28"/>
      <c r="G175" s="28"/>
      <c r="I175" s="25"/>
      <c r="J175" s="25"/>
      <c r="K175" s="25"/>
    </row>
    <row r="176" spans="4:11" x14ac:dyDescent="0.3">
      <c r="D176" s="33"/>
      <c r="F176" s="28"/>
      <c r="G176" s="28"/>
      <c r="I176" s="25"/>
      <c r="J176" s="25"/>
      <c r="K176" s="25"/>
    </row>
    <row r="177" spans="4:11" x14ac:dyDescent="0.3">
      <c r="D177" s="33"/>
      <c r="F177" s="28"/>
      <c r="G177" s="28"/>
      <c r="I177" s="25"/>
      <c r="J177" s="25"/>
      <c r="K177" s="25"/>
    </row>
    <row r="178" spans="4:11" x14ac:dyDescent="0.3">
      <c r="D178" s="33"/>
      <c r="F178" s="28"/>
      <c r="G178" s="28"/>
      <c r="I178" s="25"/>
      <c r="J178" s="25"/>
      <c r="K178" s="25"/>
    </row>
    <row r="179" spans="4:11" x14ac:dyDescent="0.3">
      <c r="D179" s="33"/>
      <c r="F179" s="28"/>
      <c r="G179" s="28"/>
      <c r="I179" s="25"/>
      <c r="J179" s="25"/>
      <c r="K179" s="25"/>
    </row>
    <row r="180" spans="4:11" x14ac:dyDescent="0.3">
      <c r="D180" s="33"/>
      <c r="F180" s="28"/>
      <c r="G180" s="28"/>
      <c r="I180" s="25"/>
      <c r="J180" s="25"/>
      <c r="K180" s="25"/>
    </row>
    <row r="181" spans="4:11" x14ac:dyDescent="0.3">
      <c r="D181" s="33"/>
      <c r="F181" s="28"/>
      <c r="G181" s="28"/>
      <c r="I181" s="25"/>
      <c r="J181" s="25"/>
      <c r="K181" s="25"/>
    </row>
    <row r="182" spans="4:11" x14ac:dyDescent="0.3">
      <c r="D182" s="33"/>
      <c r="F182" s="28"/>
      <c r="G182" s="28"/>
      <c r="I182" s="25"/>
      <c r="J182" s="25"/>
      <c r="K182" s="25"/>
    </row>
    <row r="183" spans="4:11" x14ac:dyDescent="0.3">
      <c r="D183" s="33"/>
      <c r="F183" s="28"/>
      <c r="G183" s="28"/>
      <c r="I183" s="25"/>
      <c r="J183" s="25"/>
      <c r="K183" s="25"/>
    </row>
    <row r="184" spans="4:11" x14ac:dyDescent="0.3">
      <c r="D184" s="33"/>
      <c r="F184" s="28"/>
      <c r="G184" s="28"/>
      <c r="I184" s="25"/>
      <c r="J184" s="25"/>
      <c r="K184" s="25"/>
    </row>
    <row r="185" spans="4:11" x14ac:dyDescent="0.3">
      <c r="D185" s="33"/>
      <c r="F185" s="28"/>
      <c r="G185" s="28"/>
      <c r="I185" s="25"/>
      <c r="J185" s="25"/>
      <c r="K185" s="25"/>
    </row>
    <row r="186" spans="4:11" x14ac:dyDescent="0.3">
      <c r="D186" s="33"/>
      <c r="F186" s="28"/>
      <c r="G186" s="28"/>
      <c r="I186" s="25"/>
      <c r="J186" s="25"/>
      <c r="K186" s="25"/>
    </row>
    <row r="187" spans="4:11" x14ac:dyDescent="0.3">
      <c r="D187" s="33"/>
      <c r="F187" s="28"/>
      <c r="G187" s="28"/>
      <c r="I187" s="25"/>
      <c r="J187" s="25"/>
      <c r="K187" s="25"/>
    </row>
    <row r="188" spans="4:11" x14ac:dyDescent="0.3">
      <c r="D188" s="33"/>
      <c r="F188" s="28"/>
      <c r="G188" s="28"/>
      <c r="I188" s="25"/>
      <c r="J188" s="25"/>
      <c r="K188" s="25"/>
    </row>
    <row r="189" spans="4:11" x14ac:dyDescent="0.3">
      <c r="D189" s="33"/>
      <c r="F189" s="28"/>
      <c r="G189" s="28"/>
      <c r="I189" s="25"/>
      <c r="J189" s="25"/>
      <c r="K189" s="25"/>
    </row>
    <row r="190" spans="4:11" x14ac:dyDescent="0.3">
      <c r="D190" s="33"/>
      <c r="F190" s="28"/>
      <c r="G190" s="28"/>
      <c r="I190" s="25"/>
      <c r="J190" s="25"/>
      <c r="K190" s="25"/>
    </row>
    <row r="191" spans="4:11" x14ac:dyDescent="0.3">
      <c r="D191" s="33"/>
      <c r="F191" s="28"/>
      <c r="G191" s="28"/>
      <c r="I191" s="25"/>
      <c r="J191" s="25"/>
      <c r="K191" s="25"/>
    </row>
    <row r="192" spans="4:11" x14ac:dyDescent="0.3">
      <c r="D192" s="33"/>
      <c r="F192" s="28"/>
      <c r="G192" s="28"/>
      <c r="I192" s="25"/>
      <c r="J192" s="25"/>
      <c r="K192" s="25"/>
    </row>
    <row r="193" spans="4:11" x14ac:dyDescent="0.3">
      <c r="D193" s="33"/>
      <c r="F193" s="28"/>
      <c r="G193" s="28"/>
      <c r="I193" s="25"/>
      <c r="J193" s="25"/>
      <c r="K193" s="25"/>
    </row>
    <row r="194" spans="4:11" x14ac:dyDescent="0.3">
      <c r="D194" s="33"/>
      <c r="F194" s="28"/>
      <c r="G194" s="28"/>
      <c r="I194" s="25"/>
      <c r="J194" s="25"/>
      <c r="K194" s="25"/>
    </row>
    <row r="195" spans="4:11" x14ac:dyDescent="0.3">
      <c r="D195" s="33"/>
      <c r="F195" s="28"/>
      <c r="G195" s="28"/>
      <c r="I195" s="25"/>
      <c r="J195" s="25"/>
      <c r="K195" s="25"/>
    </row>
    <row r="196" spans="4:11" x14ac:dyDescent="0.3">
      <c r="D196" s="33"/>
      <c r="F196" s="28"/>
      <c r="G196" s="28"/>
      <c r="I196" s="25"/>
      <c r="J196" s="25"/>
      <c r="K196" s="25"/>
    </row>
    <row r="197" spans="4:11" x14ac:dyDescent="0.3">
      <c r="D197" s="33"/>
      <c r="F197" s="28"/>
      <c r="G197" s="28"/>
      <c r="I197" s="25"/>
      <c r="J197" s="25"/>
      <c r="K197" s="25"/>
    </row>
    <row r="198" spans="4:11" x14ac:dyDescent="0.3">
      <c r="D198" s="33"/>
      <c r="F198" s="28"/>
      <c r="G198" s="28"/>
      <c r="I198" s="25"/>
      <c r="J198" s="25"/>
      <c r="K198" s="25"/>
    </row>
    <row r="199" spans="4:11" x14ac:dyDescent="0.3">
      <c r="D199" s="33"/>
      <c r="F199" s="28"/>
      <c r="G199" s="28"/>
      <c r="I199" s="25"/>
      <c r="J199" s="25"/>
      <c r="K199" s="25"/>
    </row>
    <row r="200" spans="4:11" x14ac:dyDescent="0.3">
      <c r="D200" s="33"/>
      <c r="F200" s="28"/>
      <c r="G200" s="28"/>
      <c r="I200" s="25"/>
      <c r="J200" s="25"/>
      <c r="K200" s="25"/>
    </row>
    <row r="201" spans="4:11" x14ac:dyDescent="0.3">
      <c r="D201" s="33"/>
      <c r="F201" s="28"/>
      <c r="G201" s="28"/>
      <c r="I201" s="25"/>
      <c r="J201" s="25"/>
      <c r="K201" s="25"/>
    </row>
    <row r="202" spans="4:11" x14ac:dyDescent="0.3">
      <c r="D202" s="33"/>
      <c r="F202" s="28"/>
      <c r="G202" s="28"/>
      <c r="I202" s="25"/>
      <c r="J202" s="25"/>
      <c r="K202" s="25"/>
    </row>
    <row r="203" spans="4:11" x14ac:dyDescent="0.3">
      <c r="D203" s="33"/>
      <c r="F203" s="28"/>
      <c r="G203" s="28"/>
      <c r="I203" s="25"/>
      <c r="J203" s="25"/>
      <c r="K203" s="25"/>
    </row>
    <row r="204" spans="4:11" x14ac:dyDescent="0.3">
      <c r="D204" s="33"/>
      <c r="F204" s="28"/>
      <c r="G204" s="28"/>
      <c r="I204" s="25"/>
      <c r="J204" s="25"/>
      <c r="K204" s="25"/>
    </row>
    <row r="205" spans="4:11" x14ac:dyDescent="0.3">
      <c r="D205" s="33"/>
      <c r="F205" s="28"/>
      <c r="G205" s="28"/>
      <c r="I205" s="25"/>
      <c r="J205" s="25"/>
      <c r="K205" s="25"/>
    </row>
    <row r="206" spans="4:11" x14ac:dyDescent="0.3">
      <c r="D206" s="33"/>
      <c r="F206" s="28"/>
      <c r="G206" s="28"/>
      <c r="I206" s="25"/>
      <c r="J206" s="25"/>
      <c r="K206" s="25"/>
    </row>
    <row r="207" spans="4:11" x14ac:dyDescent="0.3">
      <c r="D207" s="33"/>
      <c r="F207" s="28"/>
      <c r="G207" s="28"/>
      <c r="I207" s="25"/>
      <c r="J207" s="25"/>
      <c r="K207" s="25"/>
    </row>
    <row r="208" spans="4:11" x14ac:dyDescent="0.3">
      <c r="D208" s="33"/>
      <c r="F208" s="28"/>
      <c r="G208" s="28"/>
      <c r="I208" s="25"/>
      <c r="J208" s="25"/>
      <c r="K208" s="25"/>
    </row>
    <row r="209" spans="4:11" x14ac:dyDescent="0.3">
      <c r="D209" s="33"/>
      <c r="F209" s="28"/>
      <c r="G209" s="28"/>
      <c r="I209" s="25"/>
      <c r="J209" s="25"/>
      <c r="K209" s="25"/>
    </row>
    <row r="210" spans="4:11" x14ac:dyDescent="0.3">
      <c r="D210" s="33"/>
      <c r="F210" s="28"/>
      <c r="G210" s="28"/>
      <c r="I210" s="25"/>
      <c r="J210" s="25"/>
      <c r="K210" s="25"/>
    </row>
    <row r="211" spans="4:11" x14ac:dyDescent="0.3">
      <c r="D211" s="33"/>
      <c r="F211" s="28"/>
      <c r="G211" s="28"/>
      <c r="I211" s="25"/>
      <c r="J211" s="25"/>
      <c r="K211" s="25"/>
    </row>
    <row r="212" spans="4:11" x14ac:dyDescent="0.3">
      <c r="D212" s="33"/>
      <c r="F212" s="28"/>
      <c r="G212" s="28"/>
      <c r="I212" s="25"/>
      <c r="J212" s="25"/>
      <c r="K212" s="25"/>
    </row>
    <row r="213" spans="4:11" x14ac:dyDescent="0.3">
      <c r="D213" s="33"/>
      <c r="F213" s="28"/>
      <c r="G213" s="28"/>
      <c r="I213" s="25"/>
      <c r="J213" s="25"/>
      <c r="K213" s="25"/>
    </row>
    <row r="214" spans="4:11" x14ac:dyDescent="0.3">
      <c r="D214" s="33"/>
      <c r="F214" s="28"/>
      <c r="G214" s="28"/>
      <c r="I214" s="25"/>
      <c r="J214" s="25"/>
      <c r="K214" s="25"/>
    </row>
    <row r="215" spans="4:11" x14ac:dyDescent="0.3">
      <c r="D215" s="33"/>
      <c r="F215" s="28"/>
      <c r="G215" s="28"/>
      <c r="I215" s="25"/>
      <c r="J215" s="25"/>
      <c r="K215" s="25"/>
    </row>
    <row r="216" spans="4:11" x14ac:dyDescent="0.3">
      <c r="D216" s="33"/>
      <c r="F216" s="28"/>
      <c r="G216" s="28"/>
      <c r="I216" s="25"/>
      <c r="J216" s="25"/>
      <c r="K216" s="25"/>
    </row>
    <row r="217" spans="4:11" x14ac:dyDescent="0.3">
      <c r="D217" s="33"/>
      <c r="F217" s="28"/>
      <c r="G217" s="28"/>
      <c r="I217" s="25"/>
      <c r="J217" s="25"/>
      <c r="K217" s="25"/>
    </row>
    <row r="218" spans="4:11" x14ac:dyDescent="0.3">
      <c r="D218" s="33"/>
      <c r="F218" s="28"/>
      <c r="G218" s="28"/>
      <c r="I218" s="25"/>
      <c r="J218" s="25"/>
      <c r="K218" s="25"/>
    </row>
    <row r="219" spans="4:11" x14ac:dyDescent="0.3">
      <c r="D219" s="33"/>
      <c r="F219" s="28"/>
      <c r="G219" s="28"/>
      <c r="I219" s="25"/>
      <c r="J219" s="25"/>
      <c r="K219" s="25"/>
    </row>
    <row r="220" spans="4:11" x14ac:dyDescent="0.3">
      <c r="D220" s="33"/>
      <c r="F220" s="28"/>
      <c r="G220" s="28"/>
      <c r="I220" s="25"/>
      <c r="J220" s="25"/>
      <c r="K220" s="25"/>
    </row>
    <row r="221" spans="4:11" x14ac:dyDescent="0.3">
      <c r="D221" s="33"/>
      <c r="F221" s="28"/>
      <c r="G221" s="28"/>
      <c r="I221" s="25"/>
      <c r="J221" s="25"/>
      <c r="K221" s="25"/>
    </row>
    <row r="222" spans="4:11" x14ac:dyDescent="0.3">
      <c r="D222" s="33"/>
      <c r="F222" s="28"/>
      <c r="G222" s="28"/>
      <c r="I222" s="25"/>
      <c r="J222" s="25"/>
      <c r="K222" s="25"/>
    </row>
    <row r="223" spans="4:11" x14ac:dyDescent="0.3">
      <c r="D223" s="33"/>
      <c r="F223" s="28"/>
      <c r="G223" s="28"/>
      <c r="I223" s="25"/>
      <c r="J223" s="25"/>
      <c r="K223" s="25"/>
    </row>
    <row r="224" spans="4:11" x14ac:dyDescent="0.3">
      <c r="D224" s="33"/>
      <c r="F224" s="28"/>
      <c r="G224" s="28"/>
      <c r="I224" s="25"/>
      <c r="J224" s="25"/>
      <c r="K224" s="25"/>
    </row>
    <row r="225" spans="4:11" x14ac:dyDescent="0.3">
      <c r="D225" s="33"/>
      <c r="F225" s="28"/>
      <c r="G225" s="28"/>
      <c r="I225" s="25"/>
      <c r="J225" s="25"/>
      <c r="K225" s="25"/>
    </row>
    <row r="226" spans="4:11" x14ac:dyDescent="0.3">
      <c r="D226" s="33"/>
      <c r="F226" s="28"/>
      <c r="G226" s="28"/>
      <c r="I226" s="25"/>
      <c r="J226" s="25"/>
      <c r="K226" s="25"/>
    </row>
    <row r="227" spans="4:11" x14ac:dyDescent="0.3">
      <c r="D227" s="33"/>
      <c r="F227" s="28"/>
      <c r="G227" s="28"/>
      <c r="I227" s="25"/>
      <c r="J227" s="25"/>
      <c r="K227" s="25"/>
    </row>
    <row r="228" spans="4:11" x14ac:dyDescent="0.3">
      <c r="D228" s="33"/>
      <c r="F228" s="28"/>
      <c r="G228" s="28"/>
      <c r="I228" s="25"/>
      <c r="J228" s="25"/>
      <c r="K228" s="25"/>
    </row>
    <row r="229" spans="4:11" x14ac:dyDescent="0.3">
      <c r="D229" s="33"/>
      <c r="F229" s="28"/>
      <c r="G229" s="28"/>
      <c r="I229" s="25"/>
      <c r="J229" s="25"/>
      <c r="K229" s="25"/>
    </row>
    <row r="230" spans="4:11" x14ac:dyDescent="0.3">
      <c r="D230" s="33"/>
      <c r="F230" s="28"/>
      <c r="G230" s="28"/>
    </row>
    <row r="231" spans="4:11" x14ac:dyDescent="0.3">
      <c r="D231" s="28"/>
      <c r="F231" s="28"/>
      <c r="G231" s="28"/>
    </row>
    <row r="232" spans="4:11" x14ac:dyDescent="0.3">
      <c r="D232" s="28"/>
      <c r="F232" s="28"/>
      <c r="G232" s="28"/>
    </row>
    <row r="233" spans="4:11" x14ac:dyDescent="0.3">
      <c r="D233" s="28"/>
      <c r="F233" s="28"/>
      <c r="G233" s="28"/>
    </row>
    <row r="234" spans="4:11" x14ac:dyDescent="0.3">
      <c r="D234" s="28"/>
      <c r="F234" s="28"/>
      <c r="G234" s="28"/>
    </row>
    <row r="235" spans="4:11" x14ac:dyDescent="0.3">
      <c r="D235" s="28"/>
      <c r="F235" s="28"/>
      <c r="G235" s="28"/>
    </row>
    <row r="236" spans="4:11" x14ac:dyDescent="0.3">
      <c r="D236" s="28"/>
      <c r="F236" s="28"/>
      <c r="G236" s="28"/>
    </row>
    <row r="237" spans="4:11" x14ac:dyDescent="0.3">
      <c r="D237" s="28"/>
      <c r="F237" s="28"/>
      <c r="G237" s="28"/>
    </row>
    <row r="238" spans="4:11" x14ac:dyDescent="0.3">
      <c r="D238" s="28"/>
      <c r="F238" s="28"/>
      <c r="G238" s="28"/>
    </row>
    <row r="239" spans="4:11" x14ac:dyDescent="0.3">
      <c r="D239" s="28"/>
      <c r="F239" s="28"/>
      <c r="G239" s="28"/>
    </row>
    <row r="240" spans="4:11" x14ac:dyDescent="0.3">
      <c r="D240" s="28"/>
      <c r="F240" s="28"/>
      <c r="G240" s="28"/>
    </row>
    <row r="241" spans="4:7" x14ac:dyDescent="0.3">
      <c r="D241" s="28"/>
      <c r="F241" s="28"/>
      <c r="G241" s="28"/>
    </row>
    <row r="242" spans="4:7" x14ac:dyDescent="0.3">
      <c r="D242" s="28"/>
      <c r="F242" s="28"/>
      <c r="G242" s="28"/>
    </row>
    <row r="243" spans="4:7" x14ac:dyDescent="0.3">
      <c r="D243" s="28"/>
      <c r="F243" s="28"/>
      <c r="G243" s="28"/>
    </row>
    <row r="244" spans="4:7" x14ac:dyDescent="0.3">
      <c r="D244" s="28"/>
      <c r="F244" s="28"/>
      <c r="G244" s="28"/>
    </row>
    <row r="245" spans="4:7" x14ac:dyDescent="0.3">
      <c r="D245" s="28"/>
      <c r="F245" s="28"/>
      <c r="G245" s="28"/>
    </row>
    <row r="246" spans="4:7" x14ac:dyDescent="0.3">
      <c r="D246" s="28"/>
      <c r="F246" s="28"/>
      <c r="G246" s="28"/>
    </row>
    <row r="247" spans="4:7" x14ac:dyDescent="0.3">
      <c r="D247" s="28"/>
      <c r="F247" s="28"/>
      <c r="G247" s="28"/>
    </row>
    <row r="248" spans="4:7" x14ac:dyDescent="0.3">
      <c r="D248" s="28"/>
      <c r="F248" s="28"/>
      <c r="G248" s="28"/>
    </row>
    <row r="249" spans="4:7" x14ac:dyDescent="0.3">
      <c r="D249" s="28"/>
      <c r="F249" s="28"/>
      <c r="G249" s="28"/>
    </row>
    <row r="250" spans="4:7" x14ac:dyDescent="0.3">
      <c r="D250" s="28"/>
      <c r="F250" s="28"/>
      <c r="G250" s="28"/>
    </row>
    <row r="251" spans="4:7" x14ac:dyDescent="0.3">
      <c r="D251" s="28"/>
      <c r="F251" s="28"/>
      <c r="G251" s="28"/>
    </row>
    <row r="252" spans="4:7" x14ac:dyDescent="0.3">
      <c r="D252" s="28"/>
      <c r="F252" s="28"/>
      <c r="G252" s="28"/>
    </row>
    <row r="253" spans="4:7" x14ac:dyDescent="0.3">
      <c r="D253" s="28"/>
      <c r="F253" s="28"/>
      <c r="G253" s="28"/>
    </row>
    <row r="254" spans="4:7" x14ac:dyDescent="0.3">
      <c r="D254" s="28"/>
      <c r="F254" s="28"/>
      <c r="G254" s="28"/>
    </row>
    <row r="255" spans="4:7" x14ac:dyDescent="0.3">
      <c r="D255" s="28"/>
      <c r="F255" s="28"/>
      <c r="G255" s="28"/>
    </row>
    <row r="256" spans="4:7" x14ac:dyDescent="0.3">
      <c r="D256" s="28"/>
      <c r="F256" s="28"/>
      <c r="G256" s="28"/>
    </row>
    <row r="257" spans="4:7" x14ac:dyDescent="0.3">
      <c r="D257" s="28"/>
      <c r="F257" s="28"/>
      <c r="G257" s="28"/>
    </row>
    <row r="258" spans="4:7" x14ac:dyDescent="0.3">
      <c r="D258" s="28"/>
      <c r="F258" s="28"/>
      <c r="G258" s="28"/>
    </row>
    <row r="259" spans="4:7" x14ac:dyDescent="0.3">
      <c r="D259" s="28"/>
      <c r="F259" s="28"/>
      <c r="G259" s="28"/>
    </row>
    <row r="260" spans="4:7" x14ac:dyDescent="0.3">
      <c r="D260" s="28"/>
      <c r="F260" s="28"/>
      <c r="G260" s="28"/>
    </row>
    <row r="261" spans="4:7" x14ac:dyDescent="0.3">
      <c r="D261" s="28"/>
      <c r="F261" s="28"/>
      <c r="G261" s="28"/>
    </row>
    <row r="262" spans="4:7" x14ac:dyDescent="0.3">
      <c r="D262" s="28"/>
      <c r="F262" s="28"/>
      <c r="G262" s="28"/>
    </row>
    <row r="263" spans="4:7" x14ac:dyDescent="0.3">
      <c r="D263" s="28"/>
      <c r="F263" s="28"/>
      <c r="G263" s="28"/>
    </row>
    <row r="264" spans="4:7" x14ac:dyDescent="0.3">
      <c r="D264" s="28"/>
      <c r="F264" s="28"/>
      <c r="G264" s="28"/>
    </row>
    <row r="265" spans="4:7" x14ac:dyDescent="0.3">
      <c r="D265" s="28"/>
      <c r="F265" s="28"/>
      <c r="G265" s="28"/>
    </row>
    <row r="266" spans="4:7" x14ac:dyDescent="0.3">
      <c r="D266" s="28"/>
      <c r="F266" s="28"/>
      <c r="G266" s="28"/>
    </row>
    <row r="267" spans="4:7" x14ac:dyDescent="0.3">
      <c r="D267" s="28"/>
      <c r="F267" s="28"/>
      <c r="G267" s="28"/>
    </row>
    <row r="268" spans="4:7" x14ac:dyDescent="0.3">
      <c r="D268" s="28"/>
      <c r="F268" s="28"/>
      <c r="G268" s="28"/>
    </row>
    <row r="269" spans="4:7" x14ac:dyDescent="0.3">
      <c r="D269" s="28"/>
      <c r="F269" s="28"/>
      <c r="G269" s="28"/>
    </row>
    <row r="270" spans="4:7" x14ac:dyDescent="0.3">
      <c r="D270" s="28"/>
      <c r="F270" s="28"/>
      <c r="G270" s="28"/>
    </row>
    <row r="271" spans="4:7" x14ac:dyDescent="0.3">
      <c r="D271" s="28"/>
      <c r="F271" s="28"/>
      <c r="G271" s="28"/>
    </row>
    <row r="272" spans="4:7" x14ac:dyDescent="0.3">
      <c r="D272" s="28"/>
      <c r="F272" s="28"/>
      <c r="G272" s="28"/>
    </row>
    <row r="273" spans="4:7" x14ac:dyDescent="0.3">
      <c r="D273" s="28"/>
      <c r="F273" s="28"/>
      <c r="G273" s="28"/>
    </row>
    <row r="274" spans="4:7" x14ac:dyDescent="0.3">
      <c r="D274" s="28"/>
      <c r="F274" s="28"/>
      <c r="G274" s="28"/>
    </row>
    <row r="275" spans="4:7" x14ac:dyDescent="0.3">
      <c r="D275" s="28"/>
      <c r="F275" s="28"/>
      <c r="G275" s="28"/>
    </row>
    <row r="276" spans="4:7" x14ac:dyDescent="0.3">
      <c r="D276" s="28"/>
      <c r="F276" s="28"/>
      <c r="G276" s="28"/>
    </row>
    <row r="277" spans="4:7" x14ac:dyDescent="0.3">
      <c r="D277" s="28"/>
      <c r="F277" s="28"/>
      <c r="G277" s="28"/>
    </row>
    <row r="278" spans="4:7" x14ac:dyDescent="0.3">
      <c r="D278" s="28"/>
      <c r="F278" s="28"/>
      <c r="G278" s="28"/>
    </row>
    <row r="279" spans="4:7" x14ac:dyDescent="0.3">
      <c r="D279" s="28"/>
      <c r="F279" s="28"/>
      <c r="G279" s="28"/>
    </row>
    <row r="280" spans="4:7" x14ac:dyDescent="0.3">
      <c r="D280" s="28"/>
      <c r="F280" s="28"/>
      <c r="G280" s="28"/>
    </row>
    <row r="281" spans="4:7" x14ac:dyDescent="0.3">
      <c r="D281" s="28"/>
      <c r="F281" s="28"/>
      <c r="G281" s="28"/>
    </row>
    <row r="282" spans="4:7" x14ac:dyDescent="0.3">
      <c r="D282" s="28"/>
      <c r="F282" s="28"/>
      <c r="G282" s="28"/>
    </row>
    <row r="283" spans="4:7" x14ac:dyDescent="0.3">
      <c r="D283" s="28"/>
      <c r="F283" s="28"/>
      <c r="G283" s="28"/>
    </row>
    <row r="284" spans="4:7" x14ac:dyDescent="0.3">
      <c r="D284" s="28"/>
      <c r="F284" s="28"/>
      <c r="G284" s="28"/>
    </row>
    <row r="285" spans="4:7" x14ac:dyDescent="0.3">
      <c r="D285" s="28"/>
      <c r="F285" s="28"/>
      <c r="G285" s="28"/>
    </row>
    <row r="286" spans="4:7" x14ac:dyDescent="0.3">
      <c r="D286" s="28"/>
      <c r="F286" s="28"/>
      <c r="G286" s="28"/>
    </row>
    <row r="287" spans="4:7" x14ac:dyDescent="0.3">
      <c r="D287" s="28"/>
      <c r="F287" s="28"/>
      <c r="G287" s="28"/>
    </row>
    <row r="288" spans="4:7" x14ac:dyDescent="0.3">
      <c r="D288" s="28"/>
      <c r="F288" s="28"/>
      <c r="G288" s="28"/>
    </row>
    <row r="289" spans="4:7" x14ac:dyDescent="0.3">
      <c r="D289" s="28"/>
      <c r="F289" s="28"/>
      <c r="G289" s="28"/>
    </row>
    <row r="290" spans="4:7" x14ac:dyDescent="0.3">
      <c r="D290" s="28"/>
      <c r="F290" s="28"/>
      <c r="G290" s="28"/>
    </row>
    <row r="291" spans="4:7" x14ac:dyDescent="0.3">
      <c r="D291" s="28"/>
      <c r="F291" s="28"/>
      <c r="G291" s="28"/>
    </row>
    <row r="292" spans="4:7" x14ac:dyDescent="0.3">
      <c r="D292" s="28"/>
      <c r="F292" s="28"/>
      <c r="G292" s="28"/>
    </row>
    <row r="293" spans="4:7" x14ac:dyDescent="0.3">
      <c r="D293" s="28"/>
      <c r="F293" s="28"/>
      <c r="G293" s="28"/>
    </row>
    <row r="294" spans="4:7" x14ac:dyDescent="0.3">
      <c r="D294" s="28"/>
      <c r="F294" s="28"/>
      <c r="G294" s="28"/>
    </row>
    <row r="295" spans="4:7" x14ac:dyDescent="0.3">
      <c r="D295" s="28"/>
      <c r="F295" s="28"/>
      <c r="G295" s="28"/>
    </row>
    <row r="296" spans="4:7" x14ac:dyDescent="0.3">
      <c r="D296" s="28"/>
      <c r="F296" s="28"/>
      <c r="G296" s="28"/>
    </row>
    <row r="297" spans="4:7" x14ac:dyDescent="0.3">
      <c r="D297" s="28"/>
      <c r="F297" s="28"/>
      <c r="G297" s="28"/>
    </row>
    <row r="298" spans="4:7" x14ac:dyDescent="0.3">
      <c r="D298" s="28"/>
      <c r="F298" s="28"/>
      <c r="G298" s="28"/>
    </row>
    <row r="299" spans="4:7" x14ac:dyDescent="0.3">
      <c r="D299" s="28"/>
      <c r="F299" s="28"/>
      <c r="G299" s="28"/>
    </row>
    <row r="300" spans="4:7" x14ac:dyDescent="0.3">
      <c r="D300" s="28"/>
      <c r="F300" s="28"/>
      <c r="G300" s="28"/>
    </row>
    <row r="301" spans="4:7" x14ac:dyDescent="0.3">
      <c r="D301" s="28"/>
      <c r="F301" s="28"/>
      <c r="G301" s="28"/>
    </row>
    <row r="302" spans="4:7" x14ac:dyDescent="0.3">
      <c r="D302" s="28"/>
      <c r="F302" s="28"/>
      <c r="G302" s="28"/>
    </row>
    <row r="303" spans="4:7" x14ac:dyDescent="0.3">
      <c r="D303" s="28"/>
      <c r="F303" s="28"/>
      <c r="G303" s="28"/>
    </row>
    <row r="304" spans="4:7" x14ac:dyDescent="0.3">
      <c r="D304" s="28"/>
      <c r="F304" s="28"/>
      <c r="G304" s="28"/>
    </row>
    <row r="305" spans="4:7" x14ac:dyDescent="0.3">
      <c r="D305" s="28"/>
      <c r="F305" s="28"/>
      <c r="G305" s="28"/>
    </row>
    <row r="306" spans="4:7" x14ac:dyDescent="0.3">
      <c r="D306" s="28"/>
      <c r="F306" s="28"/>
      <c r="G306" s="28"/>
    </row>
    <row r="307" spans="4:7" x14ac:dyDescent="0.3">
      <c r="D307" s="28"/>
      <c r="F307" s="28"/>
      <c r="G307" s="28"/>
    </row>
    <row r="308" spans="4:7" x14ac:dyDescent="0.3">
      <c r="D308" s="28"/>
      <c r="F308" s="28"/>
      <c r="G308" s="28"/>
    </row>
    <row r="309" spans="4:7" x14ac:dyDescent="0.3">
      <c r="D309" s="28"/>
      <c r="F309" s="28"/>
      <c r="G309" s="28"/>
    </row>
    <row r="310" spans="4:7" x14ac:dyDescent="0.3">
      <c r="D310" s="28"/>
      <c r="F310" s="28"/>
      <c r="G310" s="28"/>
    </row>
    <row r="311" spans="4:7" x14ac:dyDescent="0.3">
      <c r="D311" s="28"/>
      <c r="F311" s="28"/>
      <c r="G311" s="28"/>
    </row>
    <row r="312" spans="4:7" x14ac:dyDescent="0.3">
      <c r="D312" s="28"/>
      <c r="F312" s="28"/>
      <c r="G312" s="28"/>
    </row>
    <row r="313" spans="4:7" x14ac:dyDescent="0.3">
      <c r="D313" s="28"/>
      <c r="F313" s="28"/>
      <c r="G313" s="28"/>
    </row>
    <row r="314" spans="4:7" x14ac:dyDescent="0.3">
      <c r="D314" s="28"/>
      <c r="F314" s="28"/>
      <c r="G314" s="28"/>
    </row>
    <row r="315" spans="4:7" x14ac:dyDescent="0.3">
      <c r="D315" s="28"/>
      <c r="F315" s="28"/>
      <c r="G315" s="28"/>
    </row>
    <row r="316" spans="4:7" x14ac:dyDescent="0.3">
      <c r="D316" s="28"/>
      <c r="F316" s="28"/>
      <c r="G316" s="28"/>
    </row>
    <row r="317" spans="4:7" x14ac:dyDescent="0.3">
      <c r="D317" s="28"/>
      <c r="F317" s="28"/>
      <c r="G317" s="28"/>
    </row>
    <row r="318" spans="4:7" x14ac:dyDescent="0.3">
      <c r="D318" s="28"/>
      <c r="F318" s="28"/>
      <c r="G318" s="28"/>
    </row>
    <row r="319" spans="4:7" x14ac:dyDescent="0.3">
      <c r="D319" s="28"/>
      <c r="F319" s="28"/>
      <c r="G319" s="28"/>
    </row>
    <row r="320" spans="4:7" x14ac:dyDescent="0.3">
      <c r="D320" s="28"/>
      <c r="F320" s="28"/>
      <c r="G320" s="28"/>
    </row>
    <row r="321" spans="4:7" x14ac:dyDescent="0.3">
      <c r="D321" s="28"/>
      <c r="F321" s="28"/>
      <c r="G321" s="28"/>
    </row>
    <row r="322" spans="4:7" x14ac:dyDescent="0.3">
      <c r="D322" s="28"/>
      <c r="F322" s="28"/>
      <c r="G322" s="28"/>
    </row>
    <row r="323" spans="4:7" x14ac:dyDescent="0.3">
      <c r="D323" s="28"/>
      <c r="F323" s="28"/>
      <c r="G323" s="28"/>
    </row>
    <row r="324" spans="4:7" x14ac:dyDescent="0.3">
      <c r="D324" s="28"/>
      <c r="F324" s="28"/>
      <c r="G324" s="28"/>
    </row>
    <row r="325" spans="4:7" x14ac:dyDescent="0.3">
      <c r="D325" s="28"/>
      <c r="F325" s="28"/>
      <c r="G325" s="28"/>
    </row>
    <row r="326" spans="4:7" x14ac:dyDescent="0.3">
      <c r="D326" s="28"/>
      <c r="F326" s="28"/>
      <c r="G326" s="28"/>
    </row>
    <row r="327" spans="4:7" x14ac:dyDescent="0.3">
      <c r="D327" s="28"/>
      <c r="F327" s="28"/>
      <c r="G327" s="28"/>
    </row>
    <row r="328" spans="4:7" x14ac:dyDescent="0.3">
      <c r="D328" s="28"/>
      <c r="F328" s="28"/>
      <c r="G328" s="28"/>
    </row>
    <row r="329" spans="4:7" x14ac:dyDescent="0.3">
      <c r="D329" s="28"/>
      <c r="F329" s="28"/>
      <c r="G329" s="28"/>
    </row>
    <row r="330" spans="4:7" x14ac:dyDescent="0.3">
      <c r="D330" s="28"/>
      <c r="F330" s="28"/>
      <c r="G330" s="28"/>
    </row>
    <row r="331" spans="4:7" x14ac:dyDescent="0.3">
      <c r="D331" s="28"/>
      <c r="F331" s="28"/>
      <c r="G331" s="28"/>
    </row>
    <row r="332" spans="4:7" x14ac:dyDescent="0.3">
      <c r="D332" s="28"/>
      <c r="F332" s="28"/>
      <c r="G332" s="28"/>
    </row>
    <row r="333" spans="4:7" x14ac:dyDescent="0.3">
      <c r="D333" s="28"/>
      <c r="F333" s="28"/>
      <c r="G333" s="28"/>
    </row>
    <row r="334" spans="4:7" x14ac:dyDescent="0.3">
      <c r="D334" s="28"/>
      <c r="F334" s="28"/>
      <c r="G334" s="28"/>
    </row>
    <row r="335" spans="4:7" x14ac:dyDescent="0.3">
      <c r="D335" s="28"/>
      <c r="F335" s="28"/>
      <c r="G335" s="28"/>
    </row>
    <row r="336" spans="4:7" x14ac:dyDescent="0.3">
      <c r="D336" s="28"/>
      <c r="F336" s="28"/>
      <c r="G336" s="28"/>
    </row>
    <row r="337" spans="4:7" x14ac:dyDescent="0.3">
      <c r="D337" s="28"/>
      <c r="F337" s="28"/>
      <c r="G337" s="28"/>
    </row>
    <row r="338" spans="4:7" x14ac:dyDescent="0.3">
      <c r="D338" s="28"/>
      <c r="F338" s="28"/>
      <c r="G338" s="28"/>
    </row>
    <row r="339" spans="4:7" x14ac:dyDescent="0.3">
      <c r="D339" s="28"/>
      <c r="F339" s="28"/>
      <c r="G339" s="28"/>
    </row>
    <row r="340" spans="4:7" x14ac:dyDescent="0.3">
      <c r="D340" s="28"/>
      <c r="F340" s="28"/>
      <c r="G340" s="28"/>
    </row>
    <row r="341" spans="4:7" x14ac:dyDescent="0.3">
      <c r="D341" s="28"/>
      <c r="F341" s="28"/>
      <c r="G341" s="28"/>
    </row>
    <row r="342" spans="4:7" x14ac:dyDescent="0.3">
      <c r="D342" s="28"/>
      <c r="F342" s="28"/>
      <c r="G342" s="28"/>
    </row>
    <row r="343" spans="4:7" x14ac:dyDescent="0.3">
      <c r="D343" s="28"/>
      <c r="F343" s="28"/>
      <c r="G343" s="28"/>
    </row>
    <row r="344" spans="4:7" x14ac:dyDescent="0.3">
      <c r="D344" s="28"/>
      <c r="F344" s="28"/>
      <c r="G344" s="28"/>
    </row>
    <row r="345" spans="4:7" x14ac:dyDescent="0.3">
      <c r="D345" s="28"/>
      <c r="F345" s="28"/>
      <c r="G345" s="28"/>
    </row>
    <row r="346" spans="4:7" x14ac:dyDescent="0.3">
      <c r="D346" s="28"/>
      <c r="F346" s="28"/>
      <c r="G346" s="28"/>
    </row>
    <row r="347" spans="4:7" x14ac:dyDescent="0.3">
      <c r="D347" s="28"/>
      <c r="F347" s="28"/>
      <c r="G347" s="28"/>
    </row>
    <row r="348" spans="4:7" x14ac:dyDescent="0.3">
      <c r="D348" s="28"/>
      <c r="F348" s="28"/>
      <c r="G348" s="28"/>
    </row>
    <row r="349" spans="4:7" x14ac:dyDescent="0.3">
      <c r="D349" s="28"/>
      <c r="F349" s="28"/>
      <c r="G349" s="28"/>
    </row>
    <row r="350" spans="4:7" x14ac:dyDescent="0.3">
      <c r="D350" s="28"/>
      <c r="F350" s="28"/>
      <c r="G350" s="28"/>
    </row>
    <row r="351" spans="4:7" x14ac:dyDescent="0.3">
      <c r="D351" s="28"/>
      <c r="F351" s="28"/>
      <c r="G351" s="28"/>
    </row>
    <row r="352" spans="4:7" x14ac:dyDescent="0.3">
      <c r="D352" s="28"/>
      <c r="F352" s="28"/>
      <c r="G352" s="28"/>
    </row>
    <row r="353" spans="4:7" x14ac:dyDescent="0.3">
      <c r="D353" s="28"/>
      <c r="F353" s="28"/>
      <c r="G353" s="28"/>
    </row>
    <row r="354" spans="4:7" x14ac:dyDescent="0.3">
      <c r="D354" s="28"/>
      <c r="F354" s="28"/>
      <c r="G354" s="28"/>
    </row>
    <row r="355" spans="4:7" x14ac:dyDescent="0.3">
      <c r="D355" s="28"/>
      <c r="F355" s="28"/>
      <c r="G355" s="28"/>
    </row>
    <row r="356" spans="4:7" x14ac:dyDescent="0.3">
      <c r="D356" s="28"/>
      <c r="F356" s="28"/>
      <c r="G356" s="28"/>
    </row>
    <row r="357" spans="4:7" x14ac:dyDescent="0.3">
      <c r="D357" s="28"/>
      <c r="F357" s="28"/>
      <c r="G357" s="28"/>
    </row>
    <row r="358" spans="4:7" x14ac:dyDescent="0.3">
      <c r="D358" s="28"/>
      <c r="F358" s="28"/>
      <c r="G358" s="28"/>
    </row>
    <row r="359" spans="4:7" x14ac:dyDescent="0.3">
      <c r="D359" s="28"/>
      <c r="F359" s="28"/>
      <c r="G359" s="28"/>
    </row>
    <row r="360" spans="4:7" x14ac:dyDescent="0.3">
      <c r="D360" s="28"/>
      <c r="F360" s="28"/>
      <c r="G360" s="28"/>
    </row>
    <row r="361" spans="4:7" x14ac:dyDescent="0.3">
      <c r="D361" s="28"/>
      <c r="F361" s="28"/>
      <c r="G361" s="28"/>
    </row>
    <row r="362" spans="4:7" x14ac:dyDescent="0.3">
      <c r="D362" s="28"/>
      <c r="F362" s="28"/>
      <c r="G362" s="28"/>
    </row>
    <row r="363" spans="4:7" x14ac:dyDescent="0.3">
      <c r="D363" s="28"/>
      <c r="F363" s="28"/>
      <c r="G363" s="28"/>
    </row>
    <row r="364" spans="4:7" x14ac:dyDescent="0.3">
      <c r="D364" s="28"/>
      <c r="F364" s="28"/>
      <c r="G364" s="28"/>
    </row>
    <row r="365" spans="4:7" x14ac:dyDescent="0.3">
      <c r="D365" s="28"/>
      <c r="F365" s="28"/>
      <c r="G365" s="28"/>
    </row>
    <row r="366" spans="4:7" x14ac:dyDescent="0.3">
      <c r="D366" s="28"/>
      <c r="F366" s="28"/>
      <c r="G366" s="28"/>
    </row>
    <row r="367" spans="4:7" x14ac:dyDescent="0.3">
      <c r="D367" s="28"/>
      <c r="F367" s="28"/>
      <c r="G367" s="28"/>
    </row>
    <row r="368" spans="4:7" x14ac:dyDescent="0.3">
      <c r="D368" s="28"/>
      <c r="F368" s="28"/>
      <c r="G368" s="28"/>
    </row>
    <row r="369" spans="4:7" x14ac:dyDescent="0.3">
      <c r="D369" s="28"/>
      <c r="F369" s="28"/>
      <c r="G369" s="28"/>
    </row>
    <row r="370" spans="4:7" x14ac:dyDescent="0.3">
      <c r="D370" s="28"/>
      <c r="F370" s="28"/>
      <c r="G370" s="28"/>
    </row>
    <row r="371" spans="4:7" x14ac:dyDescent="0.3">
      <c r="D371" s="28"/>
      <c r="F371" s="28"/>
      <c r="G371" s="28"/>
    </row>
    <row r="372" spans="4:7" x14ac:dyDescent="0.3">
      <c r="D372" s="28"/>
      <c r="F372" s="28"/>
      <c r="G372" s="28"/>
    </row>
    <row r="373" spans="4:7" x14ac:dyDescent="0.3">
      <c r="D373" s="28"/>
      <c r="F373" s="28"/>
      <c r="G373" s="28"/>
    </row>
    <row r="374" spans="4:7" x14ac:dyDescent="0.3">
      <c r="D374" s="28"/>
      <c r="F374" s="28"/>
      <c r="G374" s="28"/>
    </row>
    <row r="375" spans="4:7" x14ac:dyDescent="0.3">
      <c r="D375" s="28"/>
      <c r="F375" s="28"/>
      <c r="G375" s="28"/>
    </row>
    <row r="376" spans="4:7" x14ac:dyDescent="0.3">
      <c r="D376" s="28"/>
      <c r="F376" s="28"/>
      <c r="G376" s="28"/>
    </row>
    <row r="377" spans="4:7" x14ac:dyDescent="0.3">
      <c r="D377" s="28"/>
      <c r="F377" s="28"/>
      <c r="G377" s="28"/>
    </row>
    <row r="378" spans="4:7" x14ac:dyDescent="0.3">
      <c r="D378" s="28"/>
      <c r="F378" s="28"/>
      <c r="G378" s="28"/>
    </row>
    <row r="379" spans="4:7" x14ac:dyDescent="0.3">
      <c r="D379" s="28"/>
      <c r="F379" s="28"/>
      <c r="G379" s="28"/>
    </row>
    <row r="380" spans="4:7" x14ac:dyDescent="0.3">
      <c r="D380" s="28"/>
      <c r="F380" s="28"/>
      <c r="G380" s="28"/>
    </row>
    <row r="381" spans="4:7" x14ac:dyDescent="0.3">
      <c r="D381" s="28"/>
      <c r="F381" s="28"/>
      <c r="G381" s="28"/>
    </row>
    <row r="382" spans="4:7" x14ac:dyDescent="0.3">
      <c r="D382" s="28"/>
      <c r="F382" s="28"/>
      <c r="G382" s="28"/>
    </row>
    <row r="383" spans="4:7" x14ac:dyDescent="0.3">
      <c r="D383" s="28"/>
      <c r="F383" s="28"/>
      <c r="G383" s="28"/>
    </row>
    <row r="384" spans="4:7" x14ac:dyDescent="0.3">
      <c r="D384" s="28"/>
      <c r="F384" s="28"/>
      <c r="G384" s="28"/>
    </row>
    <row r="385" spans="4:7" x14ac:dyDescent="0.3">
      <c r="D385" s="28"/>
      <c r="F385" s="28"/>
      <c r="G385" s="28"/>
    </row>
    <row r="386" spans="4:7" x14ac:dyDescent="0.3">
      <c r="D386" s="28"/>
      <c r="F386" s="28"/>
      <c r="G386" s="28"/>
    </row>
    <row r="387" spans="4:7" x14ac:dyDescent="0.3">
      <c r="D387" s="28"/>
      <c r="F387" s="28"/>
      <c r="G387" s="28"/>
    </row>
    <row r="388" spans="4:7" x14ac:dyDescent="0.3">
      <c r="D388" s="28"/>
      <c r="F388" s="28"/>
      <c r="G388" s="28"/>
    </row>
    <row r="389" spans="4:7" x14ac:dyDescent="0.3">
      <c r="D389" s="28"/>
      <c r="F389" s="28"/>
      <c r="G389" s="28"/>
    </row>
    <row r="390" spans="4:7" x14ac:dyDescent="0.3">
      <c r="D390" s="28"/>
      <c r="F390" s="28"/>
      <c r="G390" s="28"/>
    </row>
    <row r="391" spans="4:7" x14ac:dyDescent="0.3">
      <c r="D391" s="28"/>
      <c r="F391" s="28"/>
      <c r="G391" s="28"/>
    </row>
    <row r="392" spans="4:7" x14ac:dyDescent="0.3">
      <c r="D392" s="28"/>
      <c r="F392" s="28"/>
      <c r="G392" s="28"/>
    </row>
    <row r="393" spans="4:7" x14ac:dyDescent="0.3">
      <c r="D393" s="28"/>
      <c r="F393" s="28"/>
      <c r="G393" s="28"/>
    </row>
    <row r="394" spans="4:7" x14ac:dyDescent="0.3">
      <c r="D394" s="28"/>
      <c r="F394" s="28"/>
      <c r="G394" s="28"/>
    </row>
    <row r="395" spans="4:7" x14ac:dyDescent="0.3">
      <c r="D395" s="28"/>
      <c r="F395" s="28"/>
      <c r="G395" s="28"/>
    </row>
    <row r="396" spans="4:7" x14ac:dyDescent="0.3">
      <c r="D396" s="28"/>
      <c r="F396" s="28"/>
      <c r="G396" s="28"/>
    </row>
    <row r="397" spans="4:7" x14ac:dyDescent="0.3">
      <c r="D397" s="28"/>
      <c r="F397" s="28"/>
      <c r="G397" s="28"/>
    </row>
    <row r="398" spans="4:7" x14ac:dyDescent="0.3">
      <c r="D398" s="28"/>
      <c r="F398" s="28"/>
      <c r="G398" s="28"/>
    </row>
    <row r="399" spans="4:7" x14ac:dyDescent="0.3">
      <c r="D399" s="28"/>
      <c r="F399" s="28"/>
      <c r="G399" s="28"/>
    </row>
    <row r="400" spans="4:7" x14ac:dyDescent="0.3">
      <c r="D400" s="28"/>
      <c r="F400" s="28"/>
      <c r="G400" s="28"/>
    </row>
    <row r="401" spans="4:7" x14ac:dyDescent="0.3">
      <c r="D401" s="28"/>
      <c r="F401" s="28"/>
      <c r="G401" s="28"/>
    </row>
    <row r="402" spans="4:7" x14ac:dyDescent="0.3">
      <c r="D402" s="28"/>
      <c r="F402" s="28"/>
      <c r="G402" s="28"/>
    </row>
    <row r="403" spans="4:7" x14ac:dyDescent="0.3">
      <c r="D403" s="28"/>
      <c r="F403" s="28"/>
      <c r="G403" s="28"/>
    </row>
    <row r="404" spans="4:7" x14ac:dyDescent="0.3">
      <c r="D404" s="28"/>
      <c r="F404" s="28"/>
      <c r="G404" s="28"/>
    </row>
    <row r="405" spans="4:7" x14ac:dyDescent="0.3">
      <c r="D405" s="28"/>
      <c r="F405" s="28"/>
      <c r="G405" s="28"/>
    </row>
    <row r="406" spans="4:7" x14ac:dyDescent="0.3">
      <c r="D406" s="28"/>
      <c r="F406" s="28"/>
      <c r="G406" s="28"/>
    </row>
    <row r="407" spans="4:7" x14ac:dyDescent="0.3">
      <c r="D407" s="28"/>
      <c r="F407" s="28"/>
      <c r="G407" s="28"/>
    </row>
    <row r="408" spans="4:7" x14ac:dyDescent="0.3">
      <c r="D408" s="28"/>
      <c r="F408" s="28"/>
      <c r="G408" s="28"/>
    </row>
    <row r="409" spans="4:7" x14ac:dyDescent="0.3">
      <c r="D409" s="28"/>
      <c r="F409" s="28"/>
      <c r="G409" s="28"/>
    </row>
    <row r="410" spans="4:7" x14ac:dyDescent="0.3">
      <c r="D410" s="28"/>
      <c r="F410" s="28"/>
      <c r="G410" s="28"/>
    </row>
    <row r="411" spans="4:7" x14ac:dyDescent="0.3">
      <c r="D411" s="28"/>
      <c r="F411" s="28"/>
      <c r="G411" s="28"/>
    </row>
    <row r="412" spans="4:7" x14ac:dyDescent="0.3">
      <c r="D412" s="28"/>
      <c r="F412" s="28"/>
      <c r="G412" s="28"/>
    </row>
    <row r="413" spans="4:7" x14ac:dyDescent="0.3">
      <c r="D413" s="28"/>
      <c r="F413" s="28"/>
      <c r="G413" s="28"/>
    </row>
    <row r="414" spans="4:7" x14ac:dyDescent="0.3">
      <c r="D414" s="28"/>
      <c r="F414" s="28"/>
      <c r="G414" s="28"/>
    </row>
    <row r="415" spans="4:7" x14ac:dyDescent="0.3">
      <c r="D415" s="28"/>
      <c r="F415" s="28"/>
      <c r="G415" s="28"/>
    </row>
    <row r="416" spans="4:7" x14ac:dyDescent="0.3">
      <c r="D416" s="28"/>
      <c r="F416" s="28"/>
      <c r="G416" s="28"/>
    </row>
    <row r="417" spans="4:7" x14ac:dyDescent="0.3">
      <c r="D417" s="28"/>
      <c r="F417" s="28"/>
      <c r="G417" s="28"/>
    </row>
    <row r="418" spans="4:7" x14ac:dyDescent="0.3">
      <c r="D418" s="28"/>
      <c r="F418" s="28"/>
      <c r="G418" s="28"/>
    </row>
    <row r="419" spans="4:7" x14ac:dyDescent="0.3">
      <c r="D419" s="28"/>
      <c r="F419" s="28"/>
      <c r="G419" s="28"/>
    </row>
    <row r="420" spans="4:7" x14ac:dyDescent="0.3">
      <c r="D420" s="28"/>
      <c r="F420" s="28"/>
      <c r="G420" s="28"/>
    </row>
    <row r="421" spans="4:7" x14ac:dyDescent="0.3">
      <c r="D421" s="28"/>
      <c r="F421" s="28"/>
      <c r="G421" s="28"/>
    </row>
    <row r="422" spans="4:7" x14ac:dyDescent="0.3">
      <c r="D422" s="28"/>
      <c r="F422" s="28"/>
      <c r="G422" s="28"/>
    </row>
    <row r="423" spans="4:7" x14ac:dyDescent="0.3">
      <c r="D423" s="28"/>
      <c r="F423" s="28"/>
      <c r="G423" s="28"/>
    </row>
    <row r="424" spans="4:7" x14ac:dyDescent="0.3">
      <c r="D424" s="28"/>
      <c r="F424" s="28"/>
      <c r="G424" s="28"/>
    </row>
    <row r="425" spans="4:7" x14ac:dyDescent="0.3">
      <c r="D425" s="28"/>
      <c r="F425" s="28"/>
      <c r="G425" s="28"/>
    </row>
    <row r="426" spans="4:7" x14ac:dyDescent="0.3">
      <c r="D426" s="28"/>
      <c r="F426" s="28"/>
      <c r="G426" s="28"/>
    </row>
    <row r="427" spans="4:7" x14ac:dyDescent="0.3">
      <c r="D427" s="28"/>
      <c r="F427" s="28"/>
      <c r="G427" s="28"/>
    </row>
    <row r="428" spans="4:7" x14ac:dyDescent="0.3">
      <c r="D428" s="28"/>
      <c r="F428" s="28"/>
      <c r="G428" s="28"/>
    </row>
    <row r="429" spans="4:7" x14ac:dyDescent="0.3">
      <c r="D429" s="28"/>
      <c r="F429" s="28"/>
      <c r="G429" s="28"/>
    </row>
    <row r="430" spans="4:7" x14ac:dyDescent="0.3">
      <c r="D430" s="28"/>
      <c r="F430" s="28"/>
      <c r="G430" s="28"/>
    </row>
    <row r="431" spans="4:7" x14ac:dyDescent="0.3">
      <c r="D431" s="28"/>
      <c r="F431" s="28"/>
      <c r="G431" s="28"/>
    </row>
    <row r="432" spans="4:7" x14ac:dyDescent="0.3">
      <c r="D432" s="28"/>
      <c r="F432" s="28"/>
      <c r="G432" s="28"/>
    </row>
    <row r="433" spans="4:7" x14ac:dyDescent="0.3">
      <c r="D433" s="28"/>
      <c r="F433" s="28"/>
      <c r="G433" s="28"/>
    </row>
    <row r="434" spans="4:7" x14ac:dyDescent="0.3">
      <c r="D434" s="28"/>
      <c r="F434" s="28"/>
      <c r="G434" s="28"/>
    </row>
    <row r="435" spans="4:7" x14ac:dyDescent="0.3">
      <c r="D435" s="28"/>
      <c r="F435" s="28"/>
      <c r="G435" s="28"/>
    </row>
    <row r="436" spans="4:7" x14ac:dyDescent="0.3">
      <c r="D436" s="28"/>
      <c r="F436" s="28"/>
      <c r="G436" s="28"/>
    </row>
    <row r="437" spans="4:7" x14ac:dyDescent="0.3">
      <c r="D437" s="28"/>
      <c r="F437" s="28"/>
      <c r="G437" s="28"/>
    </row>
    <row r="438" spans="4:7" x14ac:dyDescent="0.3">
      <c r="D438" s="28"/>
      <c r="F438" s="28"/>
      <c r="G438" s="28"/>
    </row>
    <row r="439" spans="4:7" x14ac:dyDescent="0.3">
      <c r="D439" s="28"/>
      <c r="F439" s="28"/>
      <c r="G439" s="28"/>
    </row>
    <row r="440" spans="4:7" x14ac:dyDescent="0.3">
      <c r="D440" s="28"/>
      <c r="F440" s="28"/>
      <c r="G440" s="28"/>
    </row>
    <row r="441" spans="4:7" x14ac:dyDescent="0.3">
      <c r="D441" s="28"/>
      <c r="F441" s="28"/>
      <c r="G441" s="28"/>
    </row>
    <row r="442" spans="4:7" x14ac:dyDescent="0.3">
      <c r="D442" s="28"/>
      <c r="F442" s="28"/>
      <c r="G442" s="28"/>
    </row>
    <row r="443" spans="4:7" x14ac:dyDescent="0.3">
      <c r="D443" s="28"/>
      <c r="F443" s="28"/>
      <c r="G443" s="28"/>
    </row>
    <row r="444" spans="4:7" x14ac:dyDescent="0.3">
      <c r="D444" s="28"/>
      <c r="F444" s="28"/>
      <c r="G444" s="28"/>
    </row>
    <row r="445" spans="4:7" x14ac:dyDescent="0.3">
      <c r="D445" s="28"/>
      <c r="F445" s="28"/>
      <c r="G445" s="28"/>
    </row>
    <row r="446" spans="4:7" x14ac:dyDescent="0.3">
      <c r="D446" s="28"/>
      <c r="F446" s="28"/>
      <c r="G446" s="28"/>
    </row>
    <row r="447" spans="4:7" x14ac:dyDescent="0.3">
      <c r="D447" s="28"/>
      <c r="F447" s="28"/>
      <c r="G447" s="28"/>
    </row>
    <row r="448" spans="4:7" x14ac:dyDescent="0.3">
      <c r="D448" s="28"/>
      <c r="F448" s="28"/>
      <c r="G448" s="28"/>
    </row>
    <row r="449" spans="4:7" x14ac:dyDescent="0.3">
      <c r="D449" s="28"/>
      <c r="F449" s="28"/>
      <c r="G449" s="28"/>
    </row>
    <row r="450" spans="4:7" x14ac:dyDescent="0.3">
      <c r="D450" s="28"/>
      <c r="F450" s="28"/>
      <c r="G450" s="28"/>
    </row>
    <row r="451" spans="4:7" x14ac:dyDescent="0.3">
      <c r="D451" s="28"/>
      <c r="F451" s="28"/>
      <c r="G451" s="28"/>
    </row>
    <row r="452" spans="4:7" x14ac:dyDescent="0.3">
      <c r="D452" s="28"/>
      <c r="F452" s="28"/>
      <c r="G452" s="28"/>
    </row>
    <row r="453" spans="4:7" x14ac:dyDescent="0.3">
      <c r="D453" s="28"/>
      <c r="F453" s="28"/>
      <c r="G453" s="28"/>
    </row>
    <row r="454" spans="4:7" x14ac:dyDescent="0.3">
      <c r="D454" s="28"/>
      <c r="F454" s="28"/>
      <c r="G454" s="28"/>
    </row>
    <row r="455" spans="4:7" x14ac:dyDescent="0.3">
      <c r="D455" s="28"/>
      <c r="F455" s="28"/>
      <c r="G455" s="28"/>
    </row>
    <row r="456" spans="4:7" x14ac:dyDescent="0.3">
      <c r="D456" s="28"/>
      <c r="F456" s="28"/>
      <c r="G456" s="28"/>
    </row>
    <row r="457" spans="4:7" x14ac:dyDescent="0.3">
      <c r="D457" s="28"/>
      <c r="F457" s="28"/>
      <c r="G457" s="28"/>
    </row>
    <row r="458" spans="4:7" x14ac:dyDescent="0.3">
      <c r="D458" s="28"/>
      <c r="F458" s="28"/>
      <c r="G458" s="28"/>
    </row>
    <row r="459" spans="4:7" x14ac:dyDescent="0.3">
      <c r="D459" s="28"/>
      <c r="F459" s="28"/>
      <c r="G459" s="28"/>
    </row>
    <row r="460" spans="4:7" x14ac:dyDescent="0.3">
      <c r="D460" s="28"/>
      <c r="F460" s="28"/>
      <c r="G460" s="28"/>
    </row>
    <row r="461" spans="4:7" x14ac:dyDescent="0.3">
      <c r="D461" s="28"/>
      <c r="F461" s="28"/>
      <c r="G461" s="28"/>
    </row>
    <row r="462" spans="4:7" x14ac:dyDescent="0.3">
      <c r="D462" s="28"/>
      <c r="F462" s="28"/>
      <c r="G462" s="28"/>
    </row>
    <row r="463" spans="4:7" x14ac:dyDescent="0.3">
      <c r="D463" s="28"/>
      <c r="F463" s="28"/>
      <c r="G463" s="28"/>
    </row>
    <row r="464" spans="4:7" x14ac:dyDescent="0.3">
      <c r="D464" s="28"/>
      <c r="F464" s="28"/>
      <c r="G464" s="28"/>
    </row>
    <row r="465" spans="4:7" x14ac:dyDescent="0.3">
      <c r="D465" s="28"/>
      <c r="F465" s="28"/>
      <c r="G465" s="28"/>
    </row>
    <row r="466" spans="4:7" x14ac:dyDescent="0.3">
      <c r="D466" s="28"/>
      <c r="F466" s="28"/>
      <c r="G466" s="28"/>
    </row>
    <row r="467" spans="4:7" x14ac:dyDescent="0.3">
      <c r="D467" s="28"/>
      <c r="F467" s="28"/>
      <c r="G467" s="28"/>
    </row>
    <row r="468" spans="4:7" x14ac:dyDescent="0.3">
      <c r="D468" s="28"/>
      <c r="F468" s="28"/>
      <c r="G468" s="28"/>
    </row>
    <row r="469" spans="4:7" x14ac:dyDescent="0.3">
      <c r="D469" s="28"/>
      <c r="F469" s="28"/>
      <c r="G469" s="28"/>
    </row>
    <row r="470" spans="4:7" x14ac:dyDescent="0.3">
      <c r="D470" s="28"/>
      <c r="F470" s="28"/>
      <c r="G470" s="28"/>
    </row>
    <row r="471" spans="4:7" x14ac:dyDescent="0.3">
      <c r="D471" s="28"/>
      <c r="F471" s="28"/>
      <c r="G471" s="28"/>
    </row>
    <row r="472" spans="4:7" x14ac:dyDescent="0.3">
      <c r="D472" s="28"/>
      <c r="F472" s="28"/>
      <c r="G472" s="28"/>
    </row>
    <row r="473" spans="4:7" x14ac:dyDescent="0.3">
      <c r="D473" s="28"/>
      <c r="F473" s="28"/>
      <c r="G473" s="28"/>
    </row>
    <row r="474" spans="4:7" x14ac:dyDescent="0.3">
      <c r="D474" s="28"/>
      <c r="F474" s="28"/>
      <c r="G474" s="28"/>
    </row>
    <row r="475" spans="4:7" x14ac:dyDescent="0.3">
      <c r="D475" s="28"/>
      <c r="F475" s="28"/>
      <c r="G475" s="28"/>
    </row>
    <row r="476" spans="4:7" x14ac:dyDescent="0.3">
      <c r="D476" s="28"/>
      <c r="F476" s="28"/>
      <c r="G476" s="28"/>
    </row>
    <row r="477" spans="4:7" x14ac:dyDescent="0.3">
      <c r="D477" s="28"/>
      <c r="F477" s="28"/>
      <c r="G477" s="28"/>
    </row>
    <row r="478" spans="4:7" x14ac:dyDescent="0.3">
      <c r="D478" s="28"/>
      <c r="F478" s="28"/>
      <c r="G478" s="28"/>
    </row>
    <row r="479" spans="4:7" x14ac:dyDescent="0.3">
      <c r="D479" s="28"/>
      <c r="F479" s="28"/>
      <c r="G479" s="28"/>
    </row>
    <row r="480" spans="4:7" x14ac:dyDescent="0.3">
      <c r="D480" s="28"/>
      <c r="F480" s="28"/>
      <c r="G480" s="28"/>
    </row>
    <row r="481" spans="4:7" x14ac:dyDescent="0.3">
      <c r="D481" s="28"/>
      <c r="F481" s="28"/>
      <c r="G481" s="28"/>
    </row>
    <row r="482" spans="4:7" x14ac:dyDescent="0.3">
      <c r="D482" s="28"/>
      <c r="F482" s="28"/>
      <c r="G482" s="28"/>
    </row>
    <row r="483" spans="4:7" x14ac:dyDescent="0.3">
      <c r="D483" s="28"/>
      <c r="F483" s="28"/>
      <c r="G483" s="28"/>
    </row>
    <row r="484" spans="4:7" x14ac:dyDescent="0.3">
      <c r="D484" s="28"/>
      <c r="F484" s="28"/>
      <c r="G484" s="28"/>
    </row>
    <row r="485" spans="4:7" x14ac:dyDescent="0.3">
      <c r="D485" s="28"/>
      <c r="F485" s="28"/>
      <c r="G485" s="28"/>
    </row>
    <row r="486" spans="4:7" x14ac:dyDescent="0.3">
      <c r="D486" s="28"/>
      <c r="F486" s="28"/>
      <c r="G486" s="28"/>
    </row>
    <row r="487" spans="4:7" x14ac:dyDescent="0.3">
      <c r="D487" s="28"/>
      <c r="F487" s="28"/>
      <c r="G487" s="28"/>
    </row>
    <row r="488" spans="4:7" x14ac:dyDescent="0.3">
      <c r="D488" s="28"/>
      <c r="F488" s="28"/>
      <c r="G488" s="28"/>
    </row>
    <row r="489" spans="4:7" x14ac:dyDescent="0.3">
      <c r="D489" s="28"/>
      <c r="F489" s="28"/>
      <c r="G489" s="28"/>
    </row>
    <row r="490" spans="4:7" x14ac:dyDescent="0.3">
      <c r="D490" s="28"/>
      <c r="F490" s="28"/>
      <c r="G490" s="28"/>
    </row>
    <row r="491" spans="4:7" x14ac:dyDescent="0.3">
      <c r="D491" s="28"/>
      <c r="F491" s="28"/>
      <c r="G491" s="28"/>
    </row>
    <row r="492" spans="4:7" x14ac:dyDescent="0.3">
      <c r="D492" s="28"/>
      <c r="F492" s="28"/>
      <c r="G492" s="28"/>
    </row>
    <row r="493" spans="4:7" x14ac:dyDescent="0.3">
      <c r="D493" s="28"/>
      <c r="F493" s="28"/>
      <c r="G493" s="28"/>
    </row>
    <row r="494" spans="4:7" x14ac:dyDescent="0.3">
      <c r="D494" s="28"/>
      <c r="F494" s="28"/>
      <c r="G494" s="28"/>
    </row>
    <row r="495" spans="4:7" x14ac:dyDescent="0.3">
      <c r="D495" s="28"/>
      <c r="F495" s="28"/>
      <c r="G495" s="28"/>
    </row>
    <row r="496" spans="4:7" x14ac:dyDescent="0.3">
      <c r="D496" s="28"/>
      <c r="F496" s="28"/>
      <c r="G496" s="28"/>
    </row>
    <row r="497" spans="4:7" x14ac:dyDescent="0.3">
      <c r="D497" s="28"/>
      <c r="F497" s="28"/>
      <c r="G497" s="28"/>
    </row>
    <row r="498" spans="4:7" x14ac:dyDescent="0.3">
      <c r="D498" s="28"/>
      <c r="F498" s="28"/>
      <c r="G498" s="28"/>
    </row>
    <row r="499" spans="4:7" x14ac:dyDescent="0.3">
      <c r="D499" s="28"/>
      <c r="F499" s="28"/>
      <c r="G499" s="28"/>
    </row>
    <row r="500" spans="4:7" x14ac:dyDescent="0.3">
      <c r="D500" s="28"/>
      <c r="F500" s="28"/>
      <c r="G500" s="28"/>
    </row>
    <row r="501" spans="4:7" x14ac:dyDescent="0.3">
      <c r="D501" s="28"/>
      <c r="F501" s="28"/>
      <c r="G501" s="28"/>
    </row>
    <row r="502" spans="4:7" x14ac:dyDescent="0.3">
      <c r="D502" s="28"/>
      <c r="F502" s="28"/>
      <c r="G502" s="28"/>
    </row>
    <row r="503" spans="4:7" x14ac:dyDescent="0.3">
      <c r="D503" s="28"/>
      <c r="F503" s="28"/>
      <c r="G503" s="28"/>
    </row>
    <row r="504" spans="4:7" x14ac:dyDescent="0.3">
      <c r="D504" s="28"/>
      <c r="F504" s="28"/>
      <c r="G504" s="28"/>
    </row>
    <row r="505" spans="4:7" x14ac:dyDescent="0.3">
      <c r="D505" s="28"/>
      <c r="F505" s="28"/>
      <c r="G505" s="28"/>
    </row>
    <row r="506" spans="4:7" x14ac:dyDescent="0.3">
      <c r="D506" s="28"/>
      <c r="F506" s="28"/>
      <c r="G506" s="28"/>
    </row>
    <row r="507" spans="4:7" x14ac:dyDescent="0.3">
      <c r="D507" s="28"/>
      <c r="F507" s="28"/>
      <c r="G507" s="28"/>
    </row>
    <row r="508" spans="4:7" x14ac:dyDescent="0.3">
      <c r="D508" s="28"/>
      <c r="F508" s="28"/>
      <c r="G508" s="28"/>
    </row>
    <row r="509" spans="4:7" x14ac:dyDescent="0.3">
      <c r="D509" s="28"/>
      <c r="F509" s="28"/>
      <c r="G509" s="28"/>
    </row>
    <row r="510" spans="4:7" x14ac:dyDescent="0.3">
      <c r="D510" s="28"/>
      <c r="F510" s="28"/>
      <c r="G510" s="28"/>
    </row>
    <row r="511" spans="4:7" x14ac:dyDescent="0.3">
      <c r="D511" s="28"/>
      <c r="F511" s="28"/>
      <c r="G511" s="28"/>
    </row>
    <row r="512" spans="4:7" x14ac:dyDescent="0.3">
      <c r="D512" s="28"/>
      <c r="F512" s="28"/>
      <c r="G512" s="28"/>
    </row>
    <row r="513" spans="4:7" x14ac:dyDescent="0.3">
      <c r="D513" s="28"/>
      <c r="F513" s="28"/>
      <c r="G513" s="28"/>
    </row>
    <row r="514" spans="4:7" x14ac:dyDescent="0.3">
      <c r="D514" s="28"/>
      <c r="F514" s="28"/>
      <c r="G514" s="28"/>
    </row>
    <row r="515" spans="4:7" x14ac:dyDescent="0.3">
      <c r="D515" s="28"/>
      <c r="F515" s="28"/>
      <c r="G515" s="28"/>
    </row>
    <row r="516" spans="4:7" x14ac:dyDescent="0.3">
      <c r="D516" s="28"/>
      <c r="F516" s="28"/>
      <c r="G516" s="28"/>
    </row>
    <row r="517" spans="4:7" x14ac:dyDescent="0.3">
      <c r="D517" s="28"/>
      <c r="F517" s="28"/>
      <c r="G517" s="28"/>
    </row>
    <row r="518" spans="4:7" x14ac:dyDescent="0.3">
      <c r="D518" s="28"/>
      <c r="F518" s="28"/>
      <c r="G518" s="28"/>
    </row>
    <row r="519" spans="4:7" x14ac:dyDescent="0.3">
      <c r="D519" s="28"/>
      <c r="F519" s="28"/>
      <c r="G519" s="28"/>
    </row>
    <row r="520" spans="4:7" x14ac:dyDescent="0.3">
      <c r="D520" s="28"/>
      <c r="F520" s="28"/>
      <c r="G520" s="28"/>
    </row>
    <row r="521" spans="4:7" x14ac:dyDescent="0.3">
      <c r="D521" s="28"/>
      <c r="F521" s="28"/>
      <c r="G521" s="28"/>
    </row>
    <row r="522" spans="4:7" x14ac:dyDescent="0.3">
      <c r="D522" s="28"/>
      <c r="F522" s="28"/>
      <c r="G522" s="28"/>
    </row>
    <row r="523" spans="4:7" x14ac:dyDescent="0.3">
      <c r="D523" s="28"/>
      <c r="F523" s="28"/>
      <c r="G523" s="28"/>
    </row>
    <row r="524" spans="4:7" x14ac:dyDescent="0.3">
      <c r="D524" s="28"/>
      <c r="F524" s="28"/>
      <c r="G524" s="28"/>
    </row>
    <row r="525" spans="4:7" x14ac:dyDescent="0.3">
      <c r="D525" s="28"/>
      <c r="F525" s="28"/>
      <c r="G525" s="28"/>
    </row>
    <row r="526" spans="4:7" x14ac:dyDescent="0.3">
      <c r="D526" s="28"/>
      <c r="F526" s="28"/>
      <c r="G526" s="28"/>
    </row>
    <row r="527" spans="4:7" x14ac:dyDescent="0.3">
      <c r="D527" s="28"/>
      <c r="F527" s="28"/>
      <c r="G527" s="28"/>
    </row>
    <row r="528" spans="4:7" x14ac:dyDescent="0.3">
      <c r="D528" s="28"/>
      <c r="F528" s="28"/>
      <c r="G528" s="28"/>
    </row>
    <row r="529" spans="4:7" x14ac:dyDescent="0.3">
      <c r="D529" s="28"/>
      <c r="F529" s="28"/>
      <c r="G529" s="28"/>
    </row>
    <row r="530" spans="4:7" x14ac:dyDescent="0.3">
      <c r="D530" s="28"/>
      <c r="F530" s="28"/>
      <c r="G530" s="28"/>
    </row>
    <row r="531" spans="4:7" x14ac:dyDescent="0.3">
      <c r="D531" s="28"/>
      <c r="F531" s="28"/>
      <c r="G531" s="28"/>
    </row>
    <row r="532" spans="4:7" x14ac:dyDescent="0.3">
      <c r="D532" s="28"/>
      <c r="F532" s="28"/>
      <c r="G532" s="28"/>
    </row>
    <row r="533" spans="4:7" x14ac:dyDescent="0.3">
      <c r="D533" s="28"/>
      <c r="F533" s="28"/>
      <c r="G533" s="28"/>
    </row>
    <row r="534" spans="4:7" x14ac:dyDescent="0.3">
      <c r="D534" s="28"/>
      <c r="F534" s="28"/>
      <c r="G534" s="28"/>
    </row>
    <row r="535" spans="4:7" x14ac:dyDescent="0.3">
      <c r="D535" s="28"/>
      <c r="F535" s="28"/>
      <c r="G535" s="28"/>
    </row>
    <row r="536" spans="4:7" x14ac:dyDescent="0.3">
      <c r="D536" s="28"/>
      <c r="F536" s="28"/>
      <c r="G536" s="28"/>
    </row>
    <row r="537" spans="4:7" x14ac:dyDescent="0.3">
      <c r="D537" s="28"/>
      <c r="F537" s="28"/>
      <c r="G537" s="28"/>
    </row>
    <row r="538" spans="4:7" x14ac:dyDescent="0.3">
      <c r="D538" s="28"/>
      <c r="F538" s="28"/>
      <c r="G538" s="28"/>
    </row>
    <row r="539" spans="4:7" x14ac:dyDescent="0.3">
      <c r="D539" s="28"/>
      <c r="F539" s="28"/>
      <c r="G539" s="28"/>
    </row>
    <row r="540" spans="4:7" x14ac:dyDescent="0.3">
      <c r="D540" s="28"/>
      <c r="F540" s="28"/>
      <c r="G540" s="28"/>
    </row>
    <row r="541" spans="4:7" x14ac:dyDescent="0.3">
      <c r="D541" s="28"/>
      <c r="F541" s="28"/>
      <c r="G541" s="28"/>
    </row>
    <row r="542" spans="4:7" x14ac:dyDescent="0.3">
      <c r="D542" s="28"/>
      <c r="F542" s="28"/>
      <c r="G542" s="28"/>
    </row>
    <row r="543" spans="4:7" x14ac:dyDescent="0.3">
      <c r="D543" s="28"/>
      <c r="F543" s="28"/>
      <c r="G543" s="28"/>
    </row>
    <row r="544" spans="4:7" x14ac:dyDescent="0.3">
      <c r="D544" s="28"/>
      <c r="F544" s="28"/>
      <c r="G544" s="28"/>
    </row>
    <row r="545" spans="4:7" x14ac:dyDescent="0.3">
      <c r="D545" s="28"/>
      <c r="F545" s="28"/>
      <c r="G545" s="28"/>
    </row>
    <row r="546" spans="4:7" x14ac:dyDescent="0.3">
      <c r="D546" s="28"/>
      <c r="F546" s="28"/>
      <c r="G546" s="28"/>
    </row>
    <row r="547" spans="4:7" x14ac:dyDescent="0.3">
      <c r="D547" s="28"/>
      <c r="F547" s="28"/>
      <c r="G547" s="28"/>
    </row>
    <row r="548" spans="4:7" x14ac:dyDescent="0.3">
      <c r="D548" s="28"/>
      <c r="F548" s="28"/>
      <c r="G548" s="28"/>
    </row>
    <row r="549" spans="4:7" x14ac:dyDescent="0.3">
      <c r="D549" s="28"/>
      <c r="F549" s="28"/>
      <c r="G549" s="28"/>
    </row>
    <row r="550" spans="4:7" x14ac:dyDescent="0.3">
      <c r="D550" s="28"/>
    </row>
    <row r="551" spans="4:7" x14ac:dyDescent="0.3">
      <c r="D551" s="28"/>
    </row>
    <row r="552" spans="4:7" x14ac:dyDescent="0.3">
      <c r="D552" s="28"/>
    </row>
    <row r="553" spans="4:7" x14ac:dyDescent="0.3">
      <c r="D553" s="28"/>
    </row>
    <row r="554" spans="4:7" x14ac:dyDescent="0.3">
      <c r="D554" s="28"/>
    </row>
    <row r="555" spans="4:7" x14ac:dyDescent="0.3">
      <c r="D555" s="28"/>
    </row>
    <row r="556" spans="4:7" x14ac:dyDescent="0.3">
      <c r="D556" s="28"/>
    </row>
    <row r="557" spans="4:7" x14ac:dyDescent="0.3">
      <c r="D557" s="28"/>
    </row>
    <row r="558" spans="4:7" x14ac:dyDescent="0.3">
      <c r="D558" s="28"/>
    </row>
    <row r="559" spans="4:7" x14ac:dyDescent="0.3">
      <c r="D559" s="28"/>
    </row>
    <row r="560" spans="4:7" x14ac:dyDescent="0.3">
      <c r="D560" s="28"/>
    </row>
    <row r="561" spans="4:4" x14ac:dyDescent="0.3">
      <c r="D561" s="28"/>
    </row>
  </sheetData>
  <phoneticPr fontId="0" type="noConversion"/>
  <printOptions horizontalCentered="1"/>
  <pageMargins left="0.6" right="0.6" top="0.52" bottom="0.57999999999999996" header="0.3" footer="0.28000000000000003"/>
  <pageSetup scale="97" fitToHeight="5" orientation="portrait" horizontalDpi="4294967292" verticalDpi="300" r:id="rId1"/>
  <headerFooter alignWithMargins="0">
    <oddFooter>&amp;L&amp;F     &amp;A&amp;C&amp;P&amp;R&amp;D     &amp;T</oddFooter>
  </headerFooter>
  <rowBreaks count="4" manualBreakCount="4">
    <brk id="33" max="65535" man="1"/>
    <brk id="68" max="65535" man="1"/>
    <brk id="92" max="65535" man="1"/>
    <brk id="129" max="6553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Reported</vt:lpstr>
      <vt:lpstr>Reported!Print_Area</vt:lpstr>
      <vt:lpstr>Reported!Print_Titles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2001-04-19T20:16:18Z</cp:lastPrinted>
  <dcterms:created xsi:type="dcterms:W3CDTF">1997-12-23T13:09:00Z</dcterms:created>
  <dcterms:modified xsi:type="dcterms:W3CDTF">2023-09-10T11:42:28Z</dcterms:modified>
</cp:coreProperties>
</file>