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9156"/>
  </bookViews>
  <sheets>
    <sheet name="053100" sheetId="1" r:id="rId1"/>
  </sheets>
  <definedNames>
    <definedName name="EndDate">'053100'!$B$25</definedName>
    <definedName name="_xlnm.Print_Area" localSheetId="0">'053100'!$A$1:$AX$365</definedName>
    <definedName name="StartDate">'053100'!$B$23</definedName>
  </definedNames>
  <calcPr calcId="0"/>
</workbook>
</file>

<file path=xl/calcChain.xml><?xml version="1.0" encoding="utf-8"?>
<calcChain xmlns="http://schemas.openxmlformats.org/spreadsheetml/2006/main">
  <c r="E10" i="1" l="1"/>
  <c r="F10" i="1"/>
  <c r="G10" i="1"/>
  <c r="E11" i="1"/>
  <c r="G11" i="1"/>
  <c r="E12" i="1"/>
  <c r="G12" i="1"/>
  <c r="L12" i="1"/>
  <c r="M12" i="1"/>
  <c r="N12" i="1"/>
  <c r="E13" i="1"/>
  <c r="F13" i="1"/>
  <c r="G13" i="1"/>
  <c r="L13" i="1"/>
  <c r="M13" i="1"/>
  <c r="N13" i="1"/>
  <c r="E16" i="1"/>
  <c r="F16" i="1"/>
  <c r="G16" i="1"/>
  <c r="E17" i="1"/>
  <c r="G17" i="1"/>
  <c r="E18" i="1"/>
  <c r="G18" i="1"/>
  <c r="L18" i="1"/>
  <c r="M18" i="1"/>
  <c r="N18" i="1"/>
  <c r="E19" i="1"/>
  <c r="F19" i="1"/>
  <c r="G19" i="1"/>
  <c r="L19" i="1"/>
  <c r="M19" i="1"/>
  <c r="N19" i="1"/>
  <c r="D24" i="1"/>
  <c r="F24" i="1"/>
  <c r="G24" i="1"/>
  <c r="H24" i="1"/>
  <c r="B25" i="1"/>
  <c r="AD25" i="1"/>
  <c r="AC27" i="1"/>
  <c r="AD27" i="1"/>
  <c r="N28" i="1"/>
  <c r="O28" i="1"/>
  <c r="AL28" i="1"/>
  <c r="AP28" i="1"/>
  <c r="AC29" i="1"/>
  <c r="AD29" i="1"/>
  <c r="Y30" i="1"/>
  <c r="Z30" i="1"/>
  <c r="AE30" i="1"/>
  <c r="AF30" i="1"/>
  <c r="J31" i="1"/>
  <c r="M31" i="1"/>
  <c r="O31" i="1"/>
  <c r="AD31" i="1"/>
  <c r="J33" i="1"/>
  <c r="K33" i="1"/>
  <c r="L33" i="1"/>
  <c r="M33" i="1"/>
  <c r="N33" i="1"/>
  <c r="O33" i="1"/>
  <c r="W33" i="1"/>
  <c r="AD33" i="1"/>
  <c r="AJ33" i="1"/>
  <c r="X36" i="1"/>
  <c r="AD36" i="1"/>
  <c r="J37" i="1"/>
  <c r="K37" i="1"/>
  <c r="L37" i="1"/>
  <c r="M37" i="1"/>
  <c r="N37" i="1"/>
  <c r="O37" i="1"/>
  <c r="X38" i="1"/>
  <c r="AD38" i="1"/>
  <c r="J47" i="1"/>
  <c r="K47" i="1"/>
  <c r="L47" i="1"/>
  <c r="M47" i="1"/>
  <c r="N47" i="1"/>
  <c r="O47" i="1"/>
  <c r="Q47" i="1"/>
  <c r="R47" i="1"/>
  <c r="S47" i="1"/>
  <c r="T47" i="1"/>
  <c r="U47" i="1"/>
  <c r="W47" i="1"/>
  <c r="X47" i="1"/>
  <c r="Y47" i="1"/>
  <c r="Z47" i="1"/>
  <c r="AA47" i="1"/>
  <c r="AC47" i="1"/>
  <c r="AD47" i="1"/>
  <c r="AE47" i="1"/>
  <c r="AF47" i="1"/>
  <c r="AG47" i="1"/>
  <c r="AI47" i="1"/>
  <c r="AJ47" i="1"/>
  <c r="AK47" i="1"/>
  <c r="AL47" i="1"/>
  <c r="AM47" i="1"/>
  <c r="AO47" i="1"/>
  <c r="AP47" i="1"/>
  <c r="AQ47" i="1"/>
  <c r="AS47" i="1"/>
  <c r="AT47" i="1"/>
  <c r="AU47" i="1"/>
  <c r="AV47" i="1"/>
  <c r="AW47" i="1"/>
  <c r="AX47" i="1"/>
  <c r="J48" i="1"/>
  <c r="K48" i="1"/>
  <c r="L48" i="1"/>
  <c r="M48" i="1"/>
  <c r="N48" i="1"/>
  <c r="O48" i="1"/>
  <c r="Q48" i="1"/>
  <c r="R48" i="1"/>
  <c r="S48" i="1"/>
  <c r="T48" i="1"/>
  <c r="U48" i="1"/>
  <c r="W48" i="1"/>
  <c r="X48" i="1"/>
  <c r="Y48" i="1"/>
  <c r="Z48" i="1"/>
  <c r="AA48" i="1"/>
  <c r="AC48" i="1"/>
  <c r="AD48" i="1"/>
  <c r="AE48" i="1"/>
  <c r="AF48" i="1"/>
  <c r="AG48" i="1"/>
  <c r="AI48" i="1"/>
  <c r="AJ48" i="1"/>
  <c r="AK48" i="1"/>
  <c r="AL48" i="1"/>
  <c r="AM48" i="1"/>
  <c r="AO48" i="1"/>
  <c r="AP48" i="1"/>
  <c r="AQ48" i="1"/>
  <c r="AS48" i="1"/>
  <c r="AT48" i="1"/>
  <c r="AU48" i="1"/>
  <c r="AV48" i="1"/>
  <c r="AW48" i="1"/>
  <c r="AX48" i="1"/>
  <c r="Q49" i="1"/>
  <c r="R49" i="1"/>
  <c r="S49" i="1"/>
  <c r="T49" i="1"/>
  <c r="U49" i="1"/>
  <c r="Y49" i="1"/>
  <c r="Z49" i="1"/>
  <c r="AA49" i="1"/>
  <c r="AE49" i="1"/>
  <c r="AF49" i="1"/>
  <c r="AG49" i="1"/>
  <c r="AK49" i="1"/>
  <c r="AL49" i="1"/>
  <c r="AM49" i="1"/>
  <c r="AO49" i="1"/>
  <c r="AP49" i="1"/>
  <c r="AQ49" i="1"/>
  <c r="AS49" i="1"/>
  <c r="AT49" i="1"/>
  <c r="AU49" i="1"/>
  <c r="AV49" i="1"/>
  <c r="AW49" i="1"/>
  <c r="AX49" i="1"/>
  <c r="A51" i="1"/>
  <c r="B51" i="1"/>
  <c r="D51" i="1"/>
  <c r="F51" i="1"/>
  <c r="G51" i="1"/>
  <c r="H51" i="1"/>
  <c r="J51" i="1"/>
  <c r="K51" i="1"/>
  <c r="L51" i="1"/>
  <c r="M51" i="1"/>
  <c r="N51" i="1"/>
  <c r="O51" i="1"/>
  <c r="Q51" i="1"/>
  <c r="R51" i="1"/>
  <c r="S51" i="1"/>
  <c r="T51" i="1"/>
  <c r="U51" i="1"/>
  <c r="W51" i="1"/>
  <c r="X51" i="1"/>
  <c r="Y51" i="1"/>
  <c r="Z51" i="1"/>
  <c r="AA51" i="1"/>
  <c r="AC51" i="1"/>
  <c r="AD51" i="1"/>
  <c r="AE51" i="1"/>
  <c r="AF51" i="1"/>
  <c r="AG51" i="1"/>
  <c r="AI51" i="1"/>
  <c r="AJ51" i="1"/>
  <c r="AK51" i="1"/>
  <c r="AL51" i="1"/>
  <c r="AM51" i="1"/>
  <c r="AO51" i="1"/>
  <c r="AP51" i="1"/>
  <c r="AQ51" i="1"/>
  <c r="AS51" i="1"/>
  <c r="AT51" i="1"/>
  <c r="AU51" i="1"/>
  <c r="AV51" i="1"/>
  <c r="AW51" i="1"/>
  <c r="AX51" i="1"/>
  <c r="A52" i="1"/>
  <c r="B52" i="1"/>
  <c r="C52" i="1"/>
  <c r="D52" i="1"/>
  <c r="F52" i="1"/>
  <c r="G52" i="1"/>
  <c r="H52" i="1"/>
  <c r="J52" i="1"/>
  <c r="K52" i="1"/>
  <c r="L52" i="1"/>
  <c r="M52" i="1"/>
  <c r="N52" i="1"/>
  <c r="O52" i="1"/>
  <c r="Q52" i="1"/>
  <c r="R52" i="1"/>
  <c r="S52" i="1"/>
  <c r="T52" i="1"/>
  <c r="U52" i="1"/>
  <c r="W52" i="1"/>
  <c r="X52" i="1"/>
  <c r="Y52" i="1"/>
  <c r="Z52" i="1"/>
  <c r="AA52" i="1"/>
  <c r="AC52" i="1"/>
  <c r="AD52" i="1"/>
  <c r="AE52" i="1"/>
  <c r="AF52" i="1"/>
  <c r="AG52" i="1"/>
  <c r="AI52" i="1"/>
  <c r="AJ52" i="1"/>
  <c r="AK52" i="1"/>
  <c r="AL52" i="1"/>
  <c r="AM52" i="1"/>
  <c r="AO52" i="1"/>
  <c r="AP52" i="1"/>
  <c r="AQ52" i="1"/>
  <c r="AS52" i="1"/>
  <c r="AT52" i="1"/>
  <c r="AU52" i="1"/>
  <c r="AV52" i="1"/>
  <c r="AW52" i="1"/>
  <c r="AX52" i="1"/>
  <c r="A53" i="1"/>
  <c r="B53" i="1"/>
  <c r="C53" i="1"/>
  <c r="D53" i="1"/>
  <c r="F53" i="1"/>
  <c r="G53" i="1"/>
  <c r="H53" i="1"/>
  <c r="J53" i="1"/>
  <c r="K53" i="1"/>
  <c r="L53" i="1"/>
  <c r="M53" i="1"/>
  <c r="N53" i="1"/>
  <c r="O53" i="1"/>
  <c r="Q53" i="1"/>
  <c r="R53" i="1"/>
  <c r="S53" i="1"/>
  <c r="T53" i="1"/>
  <c r="U53" i="1"/>
  <c r="W53" i="1"/>
  <c r="X53" i="1"/>
  <c r="Y53" i="1"/>
  <c r="Z53" i="1"/>
  <c r="AA53" i="1"/>
  <c r="AC53" i="1"/>
  <c r="AD53" i="1"/>
  <c r="AE53" i="1"/>
  <c r="AF53" i="1"/>
  <c r="AG53" i="1"/>
  <c r="AI53" i="1"/>
  <c r="AJ53" i="1"/>
  <c r="AK53" i="1"/>
  <c r="AL53" i="1"/>
  <c r="AM53" i="1"/>
  <c r="AO53" i="1"/>
  <c r="AP53" i="1"/>
  <c r="AQ53" i="1"/>
  <c r="AS53" i="1"/>
  <c r="AT53" i="1"/>
  <c r="AU53" i="1"/>
  <c r="AV53" i="1"/>
  <c r="AW53" i="1"/>
  <c r="AX53" i="1"/>
  <c r="A54" i="1"/>
  <c r="B54" i="1"/>
  <c r="C54" i="1"/>
  <c r="D54" i="1"/>
  <c r="F54" i="1"/>
  <c r="G54" i="1"/>
  <c r="H54" i="1"/>
  <c r="J54" i="1"/>
  <c r="K54" i="1"/>
  <c r="L54" i="1"/>
  <c r="M54" i="1"/>
  <c r="N54" i="1"/>
  <c r="O54" i="1"/>
  <c r="Q54" i="1"/>
  <c r="R54" i="1"/>
  <c r="S54" i="1"/>
  <c r="T54" i="1"/>
  <c r="U54" i="1"/>
  <c r="W54" i="1"/>
  <c r="X54" i="1"/>
  <c r="Y54" i="1"/>
  <c r="Z54" i="1"/>
  <c r="AA54" i="1"/>
  <c r="AC54" i="1"/>
  <c r="AD54" i="1"/>
  <c r="AE54" i="1"/>
  <c r="AF54" i="1"/>
  <c r="AG54" i="1"/>
  <c r="AI54" i="1"/>
  <c r="AJ54" i="1"/>
  <c r="AK54" i="1"/>
  <c r="AL54" i="1"/>
  <c r="AM54" i="1"/>
  <c r="AO54" i="1"/>
  <c r="AP54" i="1"/>
  <c r="AQ54" i="1"/>
  <c r="AS54" i="1"/>
  <c r="AT54" i="1"/>
  <c r="AU54" i="1"/>
  <c r="AV54" i="1"/>
  <c r="AW54" i="1"/>
  <c r="AX54" i="1"/>
  <c r="A55" i="1"/>
  <c r="B55" i="1"/>
  <c r="C55" i="1"/>
  <c r="D55" i="1"/>
  <c r="F55" i="1"/>
  <c r="G55" i="1"/>
  <c r="H55" i="1"/>
  <c r="J55" i="1"/>
  <c r="K55" i="1"/>
  <c r="L55" i="1"/>
  <c r="M55" i="1"/>
  <c r="N55" i="1"/>
  <c r="O55" i="1"/>
  <c r="Q55" i="1"/>
  <c r="R55" i="1"/>
  <c r="S55" i="1"/>
  <c r="T55" i="1"/>
  <c r="U55" i="1"/>
  <c r="W55" i="1"/>
  <c r="X55" i="1"/>
  <c r="Y55" i="1"/>
  <c r="Z55" i="1"/>
  <c r="AA55" i="1"/>
  <c r="AC55" i="1"/>
  <c r="AD55" i="1"/>
  <c r="AE55" i="1"/>
  <c r="AF55" i="1"/>
  <c r="AG55" i="1"/>
  <c r="AI55" i="1"/>
  <c r="AJ55" i="1"/>
  <c r="AK55" i="1"/>
  <c r="AL55" i="1"/>
  <c r="AM55" i="1"/>
  <c r="AO55" i="1"/>
  <c r="AP55" i="1"/>
  <c r="AQ55" i="1"/>
  <c r="AS55" i="1"/>
  <c r="AT55" i="1"/>
  <c r="AU55" i="1"/>
  <c r="AV55" i="1"/>
  <c r="AW55" i="1"/>
  <c r="AX55" i="1"/>
  <c r="A56" i="1"/>
  <c r="B56" i="1"/>
  <c r="C56" i="1"/>
  <c r="D56" i="1"/>
  <c r="F56" i="1"/>
  <c r="G56" i="1"/>
  <c r="H56" i="1"/>
  <c r="J56" i="1"/>
  <c r="K56" i="1"/>
  <c r="L56" i="1"/>
  <c r="M56" i="1"/>
  <c r="N56" i="1"/>
  <c r="O56" i="1"/>
  <c r="Q56" i="1"/>
  <c r="R56" i="1"/>
  <c r="S56" i="1"/>
  <c r="T56" i="1"/>
  <c r="U56" i="1"/>
  <c r="W56" i="1"/>
  <c r="X56" i="1"/>
  <c r="Y56" i="1"/>
  <c r="Z56" i="1"/>
  <c r="AA56" i="1"/>
  <c r="AC56" i="1"/>
  <c r="AD56" i="1"/>
  <c r="AE56" i="1"/>
  <c r="AF56" i="1"/>
  <c r="AG56" i="1"/>
  <c r="AI56" i="1"/>
  <c r="AJ56" i="1"/>
  <c r="AK56" i="1"/>
  <c r="AL56" i="1"/>
  <c r="AM56" i="1"/>
  <c r="AO56" i="1"/>
  <c r="AP56" i="1"/>
  <c r="AQ56" i="1"/>
  <c r="AS56" i="1"/>
  <c r="AT56" i="1"/>
  <c r="AU56" i="1"/>
  <c r="AV56" i="1"/>
  <c r="AW56" i="1"/>
  <c r="AX56" i="1"/>
  <c r="A57" i="1"/>
  <c r="B57" i="1"/>
  <c r="C57" i="1"/>
  <c r="D57" i="1"/>
  <c r="F57" i="1"/>
  <c r="G57" i="1"/>
  <c r="H57" i="1"/>
  <c r="J57" i="1"/>
  <c r="K57" i="1"/>
  <c r="L57" i="1"/>
  <c r="M57" i="1"/>
  <c r="N57" i="1"/>
  <c r="O57" i="1"/>
  <c r="Q57" i="1"/>
  <c r="R57" i="1"/>
  <c r="S57" i="1"/>
  <c r="T57" i="1"/>
  <c r="U57" i="1"/>
  <c r="W57" i="1"/>
  <c r="X57" i="1"/>
  <c r="Y57" i="1"/>
  <c r="Z57" i="1"/>
  <c r="AA57" i="1"/>
  <c r="AC57" i="1"/>
  <c r="AD57" i="1"/>
  <c r="AE57" i="1"/>
  <c r="AF57" i="1"/>
  <c r="AG57" i="1"/>
  <c r="AI57" i="1"/>
  <c r="AJ57" i="1"/>
  <c r="AK57" i="1"/>
  <c r="AL57" i="1"/>
  <c r="AM57" i="1"/>
  <c r="AO57" i="1"/>
  <c r="AP57" i="1"/>
  <c r="AQ57" i="1"/>
  <c r="AS57" i="1"/>
  <c r="AT57" i="1"/>
  <c r="AU57" i="1"/>
  <c r="AV57" i="1"/>
  <c r="AW57" i="1"/>
  <c r="AX57" i="1"/>
  <c r="A58" i="1"/>
  <c r="B58" i="1"/>
  <c r="C58" i="1"/>
  <c r="D58" i="1"/>
  <c r="F58" i="1"/>
  <c r="G58" i="1"/>
  <c r="H58" i="1"/>
  <c r="J58" i="1"/>
  <c r="K58" i="1"/>
  <c r="L58" i="1"/>
  <c r="M58" i="1"/>
  <c r="N58" i="1"/>
  <c r="O58" i="1"/>
  <c r="Q58" i="1"/>
  <c r="R58" i="1"/>
  <c r="S58" i="1"/>
  <c r="T58" i="1"/>
  <c r="U58" i="1"/>
  <c r="W58" i="1"/>
  <c r="X58" i="1"/>
  <c r="Y58" i="1"/>
  <c r="Z58" i="1"/>
  <c r="AA58" i="1"/>
  <c r="AC58" i="1"/>
  <c r="AD58" i="1"/>
  <c r="AE58" i="1"/>
  <c r="AF58" i="1"/>
  <c r="AG58" i="1"/>
  <c r="AI58" i="1"/>
  <c r="AJ58" i="1"/>
  <c r="AK58" i="1"/>
  <c r="AL58" i="1"/>
  <c r="AM58" i="1"/>
  <c r="AO58" i="1"/>
  <c r="AP58" i="1"/>
  <c r="AQ58" i="1"/>
  <c r="AS58" i="1"/>
  <c r="AT58" i="1"/>
  <c r="AU58" i="1"/>
  <c r="AV58" i="1"/>
  <c r="AW58" i="1"/>
  <c r="AX58" i="1"/>
  <c r="A59" i="1"/>
  <c r="B59" i="1"/>
  <c r="C59" i="1"/>
  <c r="D59" i="1"/>
  <c r="F59" i="1"/>
  <c r="G59" i="1"/>
  <c r="H59" i="1"/>
  <c r="J59" i="1"/>
  <c r="K59" i="1"/>
  <c r="L59" i="1"/>
  <c r="M59" i="1"/>
  <c r="N59" i="1"/>
  <c r="O59" i="1"/>
  <c r="Q59" i="1"/>
  <c r="R59" i="1"/>
  <c r="S59" i="1"/>
  <c r="T59" i="1"/>
  <c r="U59" i="1"/>
  <c r="W59" i="1"/>
  <c r="X59" i="1"/>
  <c r="Y59" i="1"/>
  <c r="Z59" i="1"/>
  <c r="AA59" i="1"/>
  <c r="AC59" i="1"/>
  <c r="AD59" i="1"/>
  <c r="AE59" i="1"/>
  <c r="AF59" i="1"/>
  <c r="AG59" i="1"/>
  <c r="AI59" i="1"/>
  <c r="AJ59" i="1"/>
  <c r="AK59" i="1"/>
  <c r="AL59" i="1"/>
  <c r="AM59" i="1"/>
  <c r="AO59" i="1"/>
  <c r="AP59" i="1"/>
  <c r="AQ59" i="1"/>
  <c r="AS59" i="1"/>
  <c r="AT59" i="1"/>
  <c r="AU59" i="1"/>
  <c r="AV59" i="1"/>
  <c r="AW59" i="1"/>
  <c r="AX59" i="1"/>
  <c r="A60" i="1"/>
  <c r="B60" i="1"/>
  <c r="C60" i="1"/>
  <c r="D60" i="1"/>
  <c r="F60" i="1"/>
  <c r="G60" i="1"/>
  <c r="H60" i="1"/>
  <c r="J60" i="1"/>
  <c r="K60" i="1"/>
  <c r="L60" i="1"/>
  <c r="M60" i="1"/>
  <c r="N60" i="1"/>
  <c r="O60" i="1"/>
  <c r="Q60" i="1"/>
  <c r="R60" i="1"/>
  <c r="S60" i="1"/>
  <c r="T60" i="1"/>
  <c r="U60" i="1"/>
  <c r="W60" i="1"/>
  <c r="X60" i="1"/>
  <c r="Y60" i="1"/>
  <c r="Z60" i="1"/>
  <c r="AA60" i="1"/>
  <c r="AC60" i="1"/>
  <c r="AD60" i="1"/>
  <c r="AE60" i="1"/>
  <c r="AF60" i="1"/>
  <c r="AG60" i="1"/>
  <c r="AI60" i="1"/>
  <c r="AJ60" i="1"/>
  <c r="AK60" i="1"/>
  <c r="AL60" i="1"/>
  <c r="AM60" i="1"/>
  <c r="AO60" i="1"/>
  <c r="AP60" i="1"/>
  <c r="AQ60" i="1"/>
  <c r="AS60" i="1"/>
  <c r="AT60" i="1"/>
  <c r="AU60" i="1"/>
  <c r="AV60" i="1"/>
  <c r="AW60" i="1"/>
  <c r="AX60" i="1"/>
  <c r="A61" i="1"/>
  <c r="B61" i="1"/>
  <c r="C61" i="1"/>
  <c r="D61" i="1"/>
  <c r="F61" i="1"/>
  <c r="G61" i="1"/>
  <c r="H61" i="1"/>
  <c r="J61" i="1"/>
  <c r="K61" i="1"/>
  <c r="L61" i="1"/>
  <c r="M61" i="1"/>
  <c r="N61" i="1"/>
  <c r="O61" i="1"/>
  <c r="Q61" i="1"/>
  <c r="R61" i="1"/>
  <c r="S61" i="1"/>
  <c r="T61" i="1"/>
  <c r="U61" i="1"/>
  <c r="W61" i="1"/>
  <c r="X61" i="1"/>
  <c r="Y61" i="1"/>
  <c r="Z61" i="1"/>
  <c r="AA61" i="1"/>
  <c r="AC61" i="1"/>
  <c r="AD61" i="1"/>
  <c r="AE61" i="1"/>
  <c r="AF61" i="1"/>
  <c r="AG61" i="1"/>
  <c r="AI61" i="1"/>
  <c r="AJ61" i="1"/>
  <c r="AK61" i="1"/>
  <c r="AL61" i="1"/>
  <c r="AM61" i="1"/>
  <c r="AO61" i="1"/>
  <c r="AP61" i="1"/>
  <c r="AQ61" i="1"/>
  <c r="AS61" i="1"/>
  <c r="AT61" i="1"/>
  <c r="AU61" i="1"/>
  <c r="AV61" i="1"/>
  <c r="AW61" i="1"/>
  <c r="AX61" i="1"/>
  <c r="A62" i="1"/>
  <c r="B62" i="1"/>
  <c r="C62" i="1"/>
  <c r="D62" i="1"/>
  <c r="F62" i="1"/>
  <c r="G62" i="1"/>
  <c r="H62" i="1"/>
  <c r="J62" i="1"/>
  <c r="K62" i="1"/>
  <c r="L62" i="1"/>
  <c r="M62" i="1"/>
  <c r="N62" i="1"/>
  <c r="O62" i="1"/>
  <c r="Q62" i="1"/>
  <c r="R62" i="1"/>
  <c r="S62" i="1"/>
  <c r="T62" i="1"/>
  <c r="U62" i="1"/>
  <c r="W62" i="1"/>
  <c r="X62" i="1"/>
  <c r="Y62" i="1"/>
  <c r="Z62" i="1"/>
  <c r="AA62" i="1"/>
  <c r="AC62" i="1"/>
  <c r="AD62" i="1"/>
  <c r="AE62" i="1"/>
  <c r="AF62" i="1"/>
  <c r="AG62" i="1"/>
  <c r="AI62" i="1"/>
  <c r="AJ62" i="1"/>
  <c r="AK62" i="1"/>
  <c r="AL62" i="1"/>
  <c r="AM62" i="1"/>
  <c r="AO62" i="1"/>
  <c r="AP62" i="1"/>
  <c r="AQ62" i="1"/>
  <c r="AS62" i="1"/>
  <c r="AT62" i="1"/>
  <c r="AU62" i="1"/>
  <c r="AV62" i="1"/>
  <c r="AW62" i="1"/>
  <c r="AX62" i="1"/>
  <c r="A63" i="1"/>
  <c r="B63" i="1"/>
  <c r="C63" i="1"/>
  <c r="D63" i="1"/>
  <c r="F63" i="1"/>
  <c r="G63" i="1"/>
  <c r="H63" i="1"/>
  <c r="J63" i="1"/>
  <c r="K63" i="1"/>
  <c r="L63" i="1"/>
  <c r="M63" i="1"/>
  <c r="N63" i="1"/>
  <c r="O63" i="1"/>
  <c r="Q63" i="1"/>
  <c r="R63" i="1"/>
  <c r="S63" i="1"/>
  <c r="T63" i="1"/>
  <c r="U63" i="1"/>
  <c r="W63" i="1"/>
  <c r="X63" i="1"/>
  <c r="Y63" i="1"/>
  <c r="Z63" i="1"/>
  <c r="AA63" i="1"/>
  <c r="AC63" i="1"/>
  <c r="AD63" i="1"/>
  <c r="AE63" i="1"/>
  <c r="AF63" i="1"/>
  <c r="AG63" i="1"/>
  <c r="AI63" i="1"/>
  <c r="AJ63" i="1"/>
  <c r="AK63" i="1"/>
  <c r="AL63" i="1"/>
  <c r="AM63" i="1"/>
  <c r="AO63" i="1"/>
  <c r="AP63" i="1"/>
  <c r="AQ63" i="1"/>
  <c r="AS63" i="1"/>
  <c r="AT63" i="1"/>
  <c r="AU63" i="1"/>
  <c r="AV63" i="1"/>
  <c r="AW63" i="1"/>
  <c r="AX63" i="1"/>
  <c r="A64" i="1"/>
  <c r="B64" i="1"/>
  <c r="C64" i="1"/>
  <c r="D64" i="1"/>
  <c r="F64" i="1"/>
  <c r="G64" i="1"/>
  <c r="H64" i="1"/>
  <c r="J64" i="1"/>
  <c r="K64" i="1"/>
  <c r="L64" i="1"/>
  <c r="M64" i="1"/>
  <c r="N64" i="1"/>
  <c r="O64" i="1"/>
  <c r="Q64" i="1"/>
  <c r="R64" i="1"/>
  <c r="S64" i="1"/>
  <c r="T64" i="1"/>
  <c r="U64" i="1"/>
  <c r="W64" i="1"/>
  <c r="X64" i="1"/>
  <c r="Y64" i="1"/>
  <c r="Z64" i="1"/>
  <c r="AA64" i="1"/>
  <c r="AC64" i="1"/>
  <c r="AD64" i="1"/>
  <c r="AE64" i="1"/>
  <c r="AF64" i="1"/>
  <c r="AG64" i="1"/>
  <c r="AI64" i="1"/>
  <c r="AJ64" i="1"/>
  <c r="AK64" i="1"/>
  <c r="AL64" i="1"/>
  <c r="AM64" i="1"/>
  <c r="AO64" i="1"/>
  <c r="AP64" i="1"/>
  <c r="AQ64" i="1"/>
  <c r="AS64" i="1"/>
  <c r="AT64" i="1"/>
  <c r="AU64" i="1"/>
  <c r="AV64" i="1"/>
  <c r="AW64" i="1"/>
  <c r="AX64" i="1"/>
  <c r="A65" i="1"/>
  <c r="B65" i="1"/>
  <c r="C65" i="1"/>
  <c r="D65" i="1"/>
  <c r="F65" i="1"/>
  <c r="G65" i="1"/>
  <c r="H65" i="1"/>
  <c r="J65" i="1"/>
  <c r="K65" i="1"/>
  <c r="L65" i="1"/>
  <c r="M65" i="1"/>
  <c r="N65" i="1"/>
  <c r="O65" i="1"/>
  <c r="Q65" i="1"/>
  <c r="R65" i="1"/>
  <c r="S65" i="1"/>
  <c r="T65" i="1"/>
  <c r="U65" i="1"/>
  <c r="W65" i="1"/>
  <c r="X65" i="1"/>
  <c r="Y65" i="1"/>
  <c r="Z65" i="1"/>
  <c r="AA65" i="1"/>
  <c r="AC65" i="1"/>
  <c r="AD65" i="1"/>
  <c r="AE65" i="1"/>
  <c r="AF65" i="1"/>
  <c r="AG65" i="1"/>
  <c r="AI65" i="1"/>
  <c r="AJ65" i="1"/>
  <c r="AK65" i="1"/>
  <c r="AL65" i="1"/>
  <c r="AM65" i="1"/>
  <c r="AO65" i="1"/>
  <c r="AP65" i="1"/>
  <c r="AQ65" i="1"/>
  <c r="AS65" i="1"/>
  <c r="AT65" i="1"/>
  <c r="AU65" i="1"/>
  <c r="AV65" i="1"/>
  <c r="AW65" i="1"/>
  <c r="AX65" i="1"/>
  <c r="A66" i="1"/>
  <c r="B66" i="1"/>
  <c r="C66" i="1"/>
  <c r="D66" i="1"/>
  <c r="F66" i="1"/>
  <c r="G66" i="1"/>
  <c r="H66" i="1"/>
  <c r="J66" i="1"/>
  <c r="K66" i="1"/>
  <c r="L66" i="1"/>
  <c r="M66" i="1"/>
  <c r="N66" i="1"/>
  <c r="O66" i="1"/>
  <c r="Q66" i="1"/>
  <c r="R66" i="1"/>
  <c r="S66" i="1"/>
  <c r="T66" i="1"/>
  <c r="U66" i="1"/>
  <c r="W66" i="1"/>
  <c r="X66" i="1"/>
  <c r="Y66" i="1"/>
  <c r="Z66" i="1"/>
  <c r="AA66" i="1"/>
  <c r="AC66" i="1"/>
  <c r="AD66" i="1"/>
  <c r="AE66" i="1"/>
  <c r="AF66" i="1"/>
  <c r="AG66" i="1"/>
  <c r="AI66" i="1"/>
  <c r="AJ66" i="1"/>
  <c r="AK66" i="1"/>
  <c r="AL66" i="1"/>
  <c r="AM66" i="1"/>
  <c r="AO66" i="1"/>
  <c r="AP66" i="1"/>
  <c r="AQ66" i="1"/>
  <c r="AS66" i="1"/>
  <c r="AT66" i="1"/>
  <c r="AU66" i="1"/>
  <c r="AV66" i="1"/>
  <c r="AW66" i="1"/>
  <c r="AX66" i="1"/>
  <c r="A67" i="1"/>
  <c r="B67" i="1"/>
  <c r="C67" i="1"/>
  <c r="D67" i="1"/>
  <c r="F67" i="1"/>
  <c r="G67" i="1"/>
  <c r="H67" i="1"/>
  <c r="J67" i="1"/>
  <c r="K67" i="1"/>
  <c r="L67" i="1"/>
  <c r="M67" i="1"/>
  <c r="N67" i="1"/>
  <c r="O67" i="1"/>
  <c r="Q67" i="1"/>
  <c r="R67" i="1"/>
  <c r="S67" i="1"/>
  <c r="T67" i="1"/>
  <c r="U67" i="1"/>
  <c r="W67" i="1"/>
  <c r="X67" i="1"/>
  <c r="Y67" i="1"/>
  <c r="Z67" i="1"/>
  <c r="AA67" i="1"/>
  <c r="AC67" i="1"/>
  <c r="AD67" i="1"/>
  <c r="AE67" i="1"/>
  <c r="AF67" i="1"/>
  <c r="AG67" i="1"/>
  <c r="AI67" i="1"/>
  <c r="AJ67" i="1"/>
  <c r="AK67" i="1"/>
  <c r="AL67" i="1"/>
  <c r="AM67" i="1"/>
  <c r="AO67" i="1"/>
  <c r="AP67" i="1"/>
  <c r="AQ67" i="1"/>
  <c r="AS67" i="1"/>
  <c r="AT67" i="1"/>
  <c r="AU67" i="1"/>
  <c r="AV67" i="1"/>
  <c r="AW67" i="1"/>
  <c r="AX67" i="1"/>
  <c r="A68" i="1"/>
  <c r="B68" i="1"/>
  <c r="C68" i="1"/>
  <c r="D68" i="1"/>
  <c r="F68" i="1"/>
  <c r="G68" i="1"/>
  <c r="H68" i="1"/>
  <c r="J68" i="1"/>
  <c r="K68" i="1"/>
  <c r="L68" i="1"/>
  <c r="M68" i="1"/>
  <c r="N68" i="1"/>
  <c r="O68" i="1"/>
  <c r="Q68" i="1"/>
  <c r="R68" i="1"/>
  <c r="S68" i="1"/>
  <c r="T68" i="1"/>
  <c r="U68" i="1"/>
  <c r="W68" i="1"/>
  <c r="X68" i="1"/>
  <c r="Y68" i="1"/>
  <c r="Z68" i="1"/>
  <c r="AA68" i="1"/>
  <c r="AC68" i="1"/>
  <c r="AD68" i="1"/>
  <c r="AE68" i="1"/>
  <c r="AF68" i="1"/>
  <c r="AG68" i="1"/>
  <c r="AI68" i="1"/>
  <c r="AJ68" i="1"/>
  <c r="AK68" i="1"/>
  <c r="AL68" i="1"/>
  <c r="AM68" i="1"/>
  <c r="AO68" i="1"/>
  <c r="AP68" i="1"/>
  <c r="AQ68" i="1"/>
  <c r="AS68" i="1"/>
  <c r="AT68" i="1"/>
  <c r="AU68" i="1"/>
  <c r="AV68" i="1"/>
  <c r="AW68" i="1"/>
  <c r="AX68" i="1"/>
  <c r="A69" i="1"/>
  <c r="B69" i="1"/>
  <c r="C69" i="1"/>
  <c r="D69" i="1"/>
  <c r="F69" i="1"/>
  <c r="G69" i="1"/>
  <c r="H69" i="1"/>
  <c r="J69" i="1"/>
  <c r="K69" i="1"/>
  <c r="L69" i="1"/>
  <c r="M69" i="1"/>
  <c r="N69" i="1"/>
  <c r="O69" i="1"/>
  <c r="Q69" i="1"/>
  <c r="R69" i="1"/>
  <c r="S69" i="1"/>
  <c r="T69" i="1"/>
  <c r="U69" i="1"/>
  <c r="W69" i="1"/>
  <c r="X69" i="1"/>
  <c r="Y69" i="1"/>
  <c r="Z69" i="1"/>
  <c r="AA69" i="1"/>
  <c r="AC69" i="1"/>
  <c r="AD69" i="1"/>
  <c r="AE69" i="1"/>
  <c r="AF69" i="1"/>
  <c r="AG69" i="1"/>
  <c r="AI69" i="1"/>
  <c r="AJ69" i="1"/>
  <c r="AK69" i="1"/>
  <c r="AL69" i="1"/>
  <c r="AM69" i="1"/>
  <c r="AO69" i="1"/>
  <c r="AP69" i="1"/>
  <c r="AQ69" i="1"/>
  <c r="AS69" i="1"/>
  <c r="AT69" i="1"/>
  <c r="AU69" i="1"/>
  <c r="AV69" i="1"/>
  <c r="AW69" i="1"/>
  <c r="AX69" i="1"/>
  <c r="A70" i="1"/>
  <c r="B70" i="1"/>
  <c r="C70" i="1"/>
  <c r="D70" i="1"/>
  <c r="F70" i="1"/>
  <c r="G70" i="1"/>
  <c r="H70" i="1"/>
  <c r="J70" i="1"/>
  <c r="K70" i="1"/>
  <c r="L70" i="1"/>
  <c r="M70" i="1"/>
  <c r="N70" i="1"/>
  <c r="O70" i="1"/>
  <c r="Q70" i="1"/>
  <c r="R70" i="1"/>
  <c r="S70" i="1"/>
  <c r="T70" i="1"/>
  <c r="U70" i="1"/>
  <c r="W70" i="1"/>
  <c r="X70" i="1"/>
  <c r="Y70" i="1"/>
  <c r="Z70" i="1"/>
  <c r="AA70" i="1"/>
  <c r="AC70" i="1"/>
  <c r="AD70" i="1"/>
  <c r="AE70" i="1"/>
  <c r="AF70" i="1"/>
  <c r="AG70" i="1"/>
  <c r="AI70" i="1"/>
  <c r="AJ70" i="1"/>
  <c r="AK70" i="1"/>
  <c r="AL70" i="1"/>
  <c r="AM70" i="1"/>
  <c r="AO70" i="1"/>
  <c r="AP70" i="1"/>
  <c r="AQ70" i="1"/>
  <c r="AS70" i="1"/>
  <c r="AT70" i="1"/>
  <c r="AU70" i="1"/>
  <c r="AV70" i="1"/>
  <c r="AW70" i="1"/>
  <c r="AX70" i="1"/>
  <c r="A71" i="1"/>
  <c r="B71" i="1"/>
  <c r="C71" i="1"/>
  <c r="D71" i="1"/>
  <c r="F71" i="1"/>
  <c r="G71" i="1"/>
  <c r="H71" i="1"/>
  <c r="J71" i="1"/>
  <c r="K71" i="1"/>
  <c r="L71" i="1"/>
  <c r="M71" i="1"/>
  <c r="N71" i="1"/>
  <c r="O71" i="1"/>
  <c r="Q71" i="1"/>
  <c r="R71" i="1"/>
  <c r="S71" i="1"/>
  <c r="T71" i="1"/>
  <c r="U71" i="1"/>
  <c r="W71" i="1"/>
  <c r="X71" i="1"/>
  <c r="Y71" i="1"/>
  <c r="Z71" i="1"/>
  <c r="AA71" i="1"/>
  <c r="AC71" i="1"/>
  <c r="AD71" i="1"/>
  <c r="AE71" i="1"/>
  <c r="AF71" i="1"/>
  <c r="AG71" i="1"/>
  <c r="AI71" i="1"/>
  <c r="AJ71" i="1"/>
  <c r="AK71" i="1"/>
  <c r="AL71" i="1"/>
  <c r="AM71" i="1"/>
  <c r="AO71" i="1"/>
  <c r="AP71" i="1"/>
  <c r="AQ71" i="1"/>
  <c r="AS71" i="1"/>
  <c r="AT71" i="1"/>
  <c r="AU71" i="1"/>
  <c r="AV71" i="1"/>
  <c r="AW71" i="1"/>
  <c r="AX71" i="1"/>
  <c r="A72" i="1"/>
  <c r="B72" i="1"/>
  <c r="C72" i="1"/>
  <c r="D72" i="1"/>
  <c r="F72" i="1"/>
  <c r="G72" i="1"/>
  <c r="H72" i="1"/>
  <c r="J72" i="1"/>
  <c r="K72" i="1"/>
  <c r="L72" i="1"/>
  <c r="M72" i="1"/>
  <c r="N72" i="1"/>
  <c r="O72" i="1"/>
  <c r="Q72" i="1"/>
  <c r="R72" i="1"/>
  <c r="S72" i="1"/>
  <c r="T72" i="1"/>
  <c r="U72" i="1"/>
  <c r="W72" i="1"/>
  <c r="X72" i="1"/>
  <c r="Y72" i="1"/>
  <c r="Z72" i="1"/>
  <c r="AA72" i="1"/>
  <c r="AC72" i="1"/>
  <c r="AD72" i="1"/>
  <c r="AE72" i="1"/>
  <c r="AF72" i="1"/>
  <c r="AG72" i="1"/>
  <c r="AI72" i="1"/>
  <c r="AJ72" i="1"/>
  <c r="AK72" i="1"/>
  <c r="AL72" i="1"/>
  <c r="AM72" i="1"/>
  <c r="AO72" i="1"/>
  <c r="AP72" i="1"/>
  <c r="AQ72" i="1"/>
  <c r="AS72" i="1"/>
  <c r="AT72" i="1"/>
  <c r="AU72" i="1"/>
  <c r="AV72" i="1"/>
  <c r="AW72" i="1"/>
  <c r="AX72" i="1"/>
  <c r="A73" i="1"/>
  <c r="B73" i="1"/>
  <c r="C73" i="1"/>
  <c r="D73" i="1"/>
  <c r="F73" i="1"/>
  <c r="G73" i="1"/>
  <c r="H73" i="1"/>
  <c r="J73" i="1"/>
  <c r="K73" i="1"/>
  <c r="L73" i="1"/>
  <c r="M73" i="1"/>
  <c r="N73" i="1"/>
  <c r="O73" i="1"/>
  <c r="Q73" i="1"/>
  <c r="R73" i="1"/>
  <c r="S73" i="1"/>
  <c r="T73" i="1"/>
  <c r="U73" i="1"/>
  <c r="W73" i="1"/>
  <c r="X73" i="1"/>
  <c r="Y73" i="1"/>
  <c r="Z73" i="1"/>
  <c r="AA73" i="1"/>
  <c r="AC73" i="1"/>
  <c r="AD73" i="1"/>
  <c r="AE73" i="1"/>
  <c r="AF73" i="1"/>
  <c r="AG73" i="1"/>
  <c r="AI73" i="1"/>
  <c r="AJ73" i="1"/>
  <c r="AK73" i="1"/>
  <c r="AL73" i="1"/>
  <c r="AM73" i="1"/>
  <c r="AO73" i="1"/>
  <c r="AP73" i="1"/>
  <c r="AQ73" i="1"/>
  <c r="AS73" i="1"/>
  <c r="AT73" i="1"/>
  <c r="AU73" i="1"/>
  <c r="AV73" i="1"/>
  <c r="AW73" i="1"/>
  <c r="AX73" i="1"/>
  <c r="A74" i="1"/>
  <c r="B74" i="1"/>
  <c r="C74" i="1"/>
  <c r="D74" i="1"/>
  <c r="F74" i="1"/>
  <c r="G74" i="1"/>
  <c r="H74" i="1"/>
  <c r="J74" i="1"/>
  <c r="K74" i="1"/>
  <c r="L74" i="1"/>
  <c r="M74" i="1"/>
  <c r="N74" i="1"/>
  <c r="O74" i="1"/>
  <c r="Q74" i="1"/>
  <c r="R74" i="1"/>
  <c r="S74" i="1"/>
  <c r="T74" i="1"/>
  <c r="U74" i="1"/>
  <c r="W74" i="1"/>
  <c r="X74" i="1"/>
  <c r="Y74" i="1"/>
  <c r="Z74" i="1"/>
  <c r="AA74" i="1"/>
  <c r="AC74" i="1"/>
  <c r="AD74" i="1"/>
  <c r="AE74" i="1"/>
  <c r="AF74" i="1"/>
  <c r="AG74" i="1"/>
  <c r="AI74" i="1"/>
  <c r="AJ74" i="1"/>
  <c r="AK74" i="1"/>
  <c r="AL74" i="1"/>
  <c r="AM74" i="1"/>
  <c r="AO74" i="1"/>
  <c r="AP74" i="1"/>
  <c r="AQ74" i="1"/>
  <c r="AS74" i="1"/>
  <c r="AT74" i="1"/>
  <c r="AU74" i="1"/>
  <c r="AV74" i="1"/>
  <c r="AW74" i="1"/>
  <c r="AX74" i="1"/>
  <c r="A75" i="1"/>
  <c r="B75" i="1"/>
  <c r="C75" i="1"/>
  <c r="D75" i="1"/>
  <c r="F75" i="1"/>
  <c r="G75" i="1"/>
  <c r="H75" i="1"/>
  <c r="J75" i="1"/>
  <c r="K75" i="1"/>
  <c r="L75" i="1"/>
  <c r="M75" i="1"/>
  <c r="N75" i="1"/>
  <c r="O75" i="1"/>
  <c r="Q75" i="1"/>
  <c r="R75" i="1"/>
  <c r="S75" i="1"/>
  <c r="T75" i="1"/>
  <c r="U75" i="1"/>
  <c r="W75" i="1"/>
  <c r="X75" i="1"/>
  <c r="Y75" i="1"/>
  <c r="Z75" i="1"/>
  <c r="AA75" i="1"/>
  <c r="AC75" i="1"/>
  <c r="AD75" i="1"/>
  <c r="AE75" i="1"/>
  <c r="AF75" i="1"/>
  <c r="AG75" i="1"/>
  <c r="AI75" i="1"/>
  <c r="AJ75" i="1"/>
  <c r="AK75" i="1"/>
  <c r="AL75" i="1"/>
  <c r="AM75" i="1"/>
  <c r="AO75" i="1"/>
  <c r="AP75" i="1"/>
  <c r="AQ75" i="1"/>
  <c r="AS75" i="1"/>
  <c r="AT75" i="1"/>
  <c r="AU75" i="1"/>
  <c r="AV75" i="1"/>
  <c r="AW75" i="1"/>
  <c r="AX75" i="1"/>
  <c r="A76" i="1"/>
  <c r="B76" i="1"/>
  <c r="C76" i="1"/>
  <c r="D76" i="1"/>
  <c r="F76" i="1"/>
  <c r="G76" i="1"/>
  <c r="H76" i="1"/>
  <c r="J76" i="1"/>
  <c r="K76" i="1"/>
  <c r="L76" i="1"/>
  <c r="M76" i="1"/>
  <c r="N76" i="1"/>
  <c r="O76" i="1"/>
  <c r="Q76" i="1"/>
  <c r="R76" i="1"/>
  <c r="S76" i="1"/>
  <c r="T76" i="1"/>
  <c r="U76" i="1"/>
  <c r="W76" i="1"/>
  <c r="X76" i="1"/>
  <c r="Y76" i="1"/>
  <c r="Z76" i="1"/>
  <c r="AA76" i="1"/>
  <c r="AC76" i="1"/>
  <c r="AD76" i="1"/>
  <c r="AE76" i="1"/>
  <c r="AF76" i="1"/>
  <c r="AG76" i="1"/>
  <c r="AI76" i="1"/>
  <c r="AJ76" i="1"/>
  <c r="AK76" i="1"/>
  <c r="AL76" i="1"/>
  <c r="AM76" i="1"/>
  <c r="AO76" i="1"/>
  <c r="AP76" i="1"/>
  <c r="AQ76" i="1"/>
  <c r="AS76" i="1"/>
  <c r="AT76" i="1"/>
  <c r="AU76" i="1"/>
  <c r="AV76" i="1"/>
  <c r="AW76" i="1"/>
  <c r="AX76" i="1"/>
  <c r="A77" i="1"/>
  <c r="B77" i="1"/>
  <c r="C77" i="1"/>
  <c r="D77" i="1"/>
  <c r="F77" i="1"/>
  <c r="G77" i="1"/>
  <c r="H77" i="1"/>
  <c r="J77" i="1"/>
  <c r="K77" i="1"/>
  <c r="L77" i="1"/>
  <c r="M77" i="1"/>
  <c r="N77" i="1"/>
  <c r="O77" i="1"/>
  <c r="Q77" i="1"/>
  <c r="R77" i="1"/>
  <c r="S77" i="1"/>
  <c r="T77" i="1"/>
  <c r="U77" i="1"/>
  <c r="W77" i="1"/>
  <c r="X77" i="1"/>
  <c r="Y77" i="1"/>
  <c r="Z77" i="1"/>
  <c r="AA77" i="1"/>
  <c r="AC77" i="1"/>
  <c r="AD77" i="1"/>
  <c r="AE77" i="1"/>
  <c r="AF77" i="1"/>
  <c r="AG77" i="1"/>
  <c r="AI77" i="1"/>
  <c r="AJ77" i="1"/>
  <c r="AK77" i="1"/>
  <c r="AL77" i="1"/>
  <c r="AM77" i="1"/>
  <c r="AO77" i="1"/>
  <c r="AP77" i="1"/>
  <c r="AQ77" i="1"/>
  <c r="AS77" i="1"/>
  <c r="AT77" i="1"/>
  <c r="AU77" i="1"/>
  <c r="AV77" i="1"/>
  <c r="AW77" i="1"/>
  <c r="AX77" i="1"/>
  <c r="A78" i="1"/>
  <c r="B78" i="1"/>
  <c r="C78" i="1"/>
  <c r="D78" i="1"/>
  <c r="F78" i="1"/>
  <c r="G78" i="1"/>
  <c r="H78" i="1"/>
  <c r="J78" i="1"/>
  <c r="K78" i="1"/>
  <c r="L78" i="1"/>
  <c r="M78" i="1"/>
  <c r="N78" i="1"/>
  <c r="O78" i="1"/>
  <c r="Q78" i="1"/>
  <c r="R78" i="1"/>
  <c r="S78" i="1"/>
  <c r="T78" i="1"/>
  <c r="U78" i="1"/>
  <c r="W78" i="1"/>
  <c r="X78" i="1"/>
  <c r="Y78" i="1"/>
  <c r="Z78" i="1"/>
  <c r="AA78" i="1"/>
  <c r="AC78" i="1"/>
  <c r="AD78" i="1"/>
  <c r="AE78" i="1"/>
  <c r="AF78" i="1"/>
  <c r="AG78" i="1"/>
  <c r="AI78" i="1"/>
  <c r="AJ78" i="1"/>
  <c r="AK78" i="1"/>
  <c r="AL78" i="1"/>
  <c r="AM78" i="1"/>
  <c r="AO78" i="1"/>
  <c r="AP78" i="1"/>
  <c r="AQ78" i="1"/>
  <c r="AS78" i="1"/>
  <c r="AT78" i="1"/>
  <c r="AU78" i="1"/>
  <c r="AV78" i="1"/>
  <c r="AW78" i="1"/>
  <c r="AX78" i="1"/>
  <c r="A79" i="1"/>
  <c r="B79" i="1"/>
  <c r="C79" i="1"/>
  <c r="D79" i="1"/>
  <c r="F79" i="1"/>
  <c r="G79" i="1"/>
  <c r="H79" i="1"/>
  <c r="J79" i="1"/>
  <c r="K79" i="1"/>
  <c r="L79" i="1"/>
  <c r="M79" i="1"/>
  <c r="N79" i="1"/>
  <c r="O79" i="1"/>
  <c r="Q79" i="1"/>
  <c r="R79" i="1"/>
  <c r="S79" i="1"/>
  <c r="T79" i="1"/>
  <c r="U79" i="1"/>
  <c r="W79" i="1"/>
  <c r="X79" i="1"/>
  <c r="Y79" i="1"/>
  <c r="Z79" i="1"/>
  <c r="AA79" i="1"/>
  <c r="AC79" i="1"/>
  <c r="AD79" i="1"/>
  <c r="AE79" i="1"/>
  <c r="AF79" i="1"/>
  <c r="AG79" i="1"/>
  <c r="AI79" i="1"/>
  <c r="AJ79" i="1"/>
  <c r="AK79" i="1"/>
  <c r="AL79" i="1"/>
  <c r="AM79" i="1"/>
  <c r="AO79" i="1"/>
  <c r="AP79" i="1"/>
  <c r="AQ79" i="1"/>
  <c r="AS79" i="1"/>
  <c r="AT79" i="1"/>
  <c r="AU79" i="1"/>
  <c r="AV79" i="1"/>
  <c r="AW79" i="1"/>
  <c r="AX79" i="1"/>
  <c r="A80" i="1"/>
  <c r="B80" i="1"/>
  <c r="C80" i="1"/>
  <c r="D80" i="1"/>
  <c r="F80" i="1"/>
  <c r="G80" i="1"/>
  <c r="H80" i="1"/>
  <c r="J80" i="1"/>
  <c r="K80" i="1"/>
  <c r="L80" i="1"/>
  <c r="M80" i="1"/>
  <c r="N80" i="1"/>
  <c r="O80" i="1"/>
  <c r="Q80" i="1"/>
  <c r="R80" i="1"/>
  <c r="S80" i="1"/>
  <c r="T80" i="1"/>
  <c r="U80" i="1"/>
  <c r="W80" i="1"/>
  <c r="X80" i="1"/>
  <c r="Y80" i="1"/>
  <c r="Z80" i="1"/>
  <c r="AA80" i="1"/>
  <c r="AC80" i="1"/>
  <c r="AD80" i="1"/>
  <c r="AE80" i="1"/>
  <c r="AF80" i="1"/>
  <c r="AG80" i="1"/>
  <c r="AI80" i="1"/>
  <c r="AJ80" i="1"/>
  <c r="AK80" i="1"/>
  <c r="AL80" i="1"/>
  <c r="AM80" i="1"/>
  <c r="AO80" i="1"/>
  <c r="AP80" i="1"/>
  <c r="AQ80" i="1"/>
  <c r="AS80" i="1"/>
  <c r="AT80" i="1"/>
  <c r="AU80" i="1"/>
  <c r="AV80" i="1"/>
  <c r="AW80" i="1"/>
  <c r="AX80" i="1"/>
  <c r="A81" i="1"/>
  <c r="B81" i="1"/>
  <c r="C81" i="1"/>
  <c r="D81" i="1"/>
  <c r="F81" i="1"/>
  <c r="G81" i="1"/>
  <c r="H81" i="1"/>
  <c r="J81" i="1"/>
  <c r="K81" i="1"/>
  <c r="L81" i="1"/>
  <c r="M81" i="1"/>
  <c r="N81" i="1"/>
  <c r="O81" i="1"/>
  <c r="Q81" i="1"/>
  <c r="R81" i="1"/>
  <c r="S81" i="1"/>
  <c r="T81" i="1"/>
  <c r="U81" i="1"/>
  <c r="W81" i="1"/>
  <c r="X81" i="1"/>
  <c r="Y81" i="1"/>
  <c r="Z81" i="1"/>
  <c r="AA81" i="1"/>
  <c r="AC81" i="1"/>
  <c r="AD81" i="1"/>
  <c r="AE81" i="1"/>
  <c r="AF81" i="1"/>
  <c r="AG81" i="1"/>
  <c r="AI81" i="1"/>
  <c r="AJ81" i="1"/>
  <c r="AK81" i="1"/>
  <c r="AL81" i="1"/>
  <c r="AM81" i="1"/>
  <c r="AO81" i="1"/>
  <c r="AP81" i="1"/>
  <c r="AQ81" i="1"/>
  <c r="AS81" i="1"/>
  <c r="AT81" i="1"/>
  <c r="AU81" i="1"/>
  <c r="AV81" i="1"/>
  <c r="AW81" i="1"/>
  <c r="AX81" i="1"/>
  <c r="A82" i="1"/>
  <c r="B82" i="1"/>
  <c r="C82" i="1"/>
  <c r="D82" i="1"/>
  <c r="F82" i="1"/>
  <c r="G82" i="1"/>
  <c r="H82" i="1"/>
  <c r="J82" i="1"/>
  <c r="K82" i="1"/>
  <c r="L82" i="1"/>
  <c r="M82" i="1"/>
  <c r="N82" i="1"/>
  <c r="O82" i="1"/>
  <c r="Q82" i="1"/>
  <c r="R82" i="1"/>
  <c r="S82" i="1"/>
  <c r="T82" i="1"/>
  <c r="U82" i="1"/>
  <c r="W82" i="1"/>
  <c r="X82" i="1"/>
  <c r="Y82" i="1"/>
  <c r="Z82" i="1"/>
  <c r="AA82" i="1"/>
  <c r="AC82" i="1"/>
  <c r="AD82" i="1"/>
  <c r="AE82" i="1"/>
  <c r="AF82" i="1"/>
  <c r="AG82" i="1"/>
  <c r="AI82" i="1"/>
  <c r="AJ82" i="1"/>
  <c r="AK82" i="1"/>
  <c r="AL82" i="1"/>
  <c r="AM82" i="1"/>
  <c r="AO82" i="1"/>
  <c r="AP82" i="1"/>
  <c r="AQ82" i="1"/>
  <c r="AS82" i="1"/>
  <c r="AT82" i="1"/>
  <c r="AU82" i="1"/>
  <c r="AV82" i="1"/>
  <c r="AW82" i="1"/>
  <c r="AX82" i="1"/>
  <c r="A83" i="1"/>
  <c r="B83" i="1"/>
  <c r="C83" i="1"/>
  <c r="D83" i="1"/>
  <c r="F83" i="1"/>
  <c r="G83" i="1"/>
  <c r="H83" i="1"/>
  <c r="J83" i="1"/>
  <c r="K83" i="1"/>
  <c r="L83" i="1"/>
  <c r="M83" i="1"/>
  <c r="N83" i="1"/>
  <c r="O83" i="1"/>
  <c r="Q83" i="1"/>
  <c r="R83" i="1"/>
  <c r="S83" i="1"/>
  <c r="T83" i="1"/>
  <c r="U83" i="1"/>
  <c r="W83" i="1"/>
  <c r="X83" i="1"/>
  <c r="Y83" i="1"/>
  <c r="Z83" i="1"/>
  <c r="AA83" i="1"/>
  <c r="AC83" i="1"/>
  <c r="AD83" i="1"/>
  <c r="AE83" i="1"/>
  <c r="AF83" i="1"/>
  <c r="AG83" i="1"/>
  <c r="AI83" i="1"/>
  <c r="AJ83" i="1"/>
  <c r="AK83" i="1"/>
  <c r="AL83" i="1"/>
  <c r="AM83" i="1"/>
  <c r="AO83" i="1"/>
  <c r="AP83" i="1"/>
  <c r="AQ83" i="1"/>
  <c r="AS83" i="1"/>
  <c r="AT83" i="1"/>
  <c r="AU83" i="1"/>
  <c r="AV83" i="1"/>
  <c r="AW83" i="1"/>
  <c r="AX83" i="1"/>
  <c r="A84" i="1"/>
  <c r="B84" i="1"/>
  <c r="C84" i="1"/>
  <c r="D84" i="1"/>
  <c r="F84" i="1"/>
  <c r="G84" i="1"/>
  <c r="H84" i="1"/>
  <c r="J84" i="1"/>
  <c r="K84" i="1"/>
  <c r="L84" i="1"/>
  <c r="M84" i="1"/>
  <c r="N84" i="1"/>
  <c r="O84" i="1"/>
  <c r="Q84" i="1"/>
  <c r="R84" i="1"/>
  <c r="S84" i="1"/>
  <c r="T84" i="1"/>
  <c r="U84" i="1"/>
  <c r="W84" i="1"/>
  <c r="X84" i="1"/>
  <c r="Y84" i="1"/>
  <c r="Z84" i="1"/>
  <c r="AA84" i="1"/>
  <c r="AC84" i="1"/>
  <c r="AD84" i="1"/>
  <c r="AE84" i="1"/>
  <c r="AF84" i="1"/>
  <c r="AG84" i="1"/>
  <c r="AI84" i="1"/>
  <c r="AJ84" i="1"/>
  <c r="AK84" i="1"/>
  <c r="AL84" i="1"/>
  <c r="AM84" i="1"/>
  <c r="AO84" i="1"/>
  <c r="AP84" i="1"/>
  <c r="AQ84" i="1"/>
  <c r="AS84" i="1"/>
  <c r="AT84" i="1"/>
  <c r="AU84" i="1"/>
  <c r="AV84" i="1"/>
  <c r="AW84" i="1"/>
  <c r="AX84" i="1"/>
  <c r="A85" i="1"/>
  <c r="B85" i="1"/>
  <c r="C85" i="1"/>
  <c r="D85" i="1"/>
  <c r="F85" i="1"/>
  <c r="G85" i="1"/>
  <c r="H85" i="1"/>
  <c r="J85" i="1"/>
  <c r="K85" i="1"/>
  <c r="L85" i="1"/>
  <c r="M85" i="1"/>
  <c r="N85" i="1"/>
  <c r="O85" i="1"/>
  <c r="Q85" i="1"/>
  <c r="R85" i="1"/>
  <c r="S85" i="1"/>
  <c r="T85" i="1"/>
  <c r="U85" i="1"/>
  <c r="W85" i="1"/>
  <c r="X85" i="1"/>
  <c r="Y85" i="1"/>
  <c r="Z85" i="1"/>
  <c r="AA85" i="1"/>
  <c r="AC85" i="1"/>
  <c r="AD85" i="1"/>
  <c r="AE85" i="1"/>
  <c r="AF85" i="1"/>
  <c r="AG85" i="1"/>
  <c r="AI85" i="1"/>
  <c r="AJ85" i="1"/>
  <c r="AK85" i="1"/>
  <c r="AL85" i="1"/>
  <c r="AM85" i="1"/>
  <c r="AO85" i="1"/>
  <c r="AP85" i="1"/>
  <c r="AQ85" i="1"/>
  <c r="AS85" i="1"/>
  <c r="AT85" i="1"/>
  <c r="AU85" i="1"/>
  <c r="AV85" i="1"/>
  <c r="AW85" i="1"/>
  <c r="AX85" i="1"/>
  <c r="A86" i="1"/>
  <c r="B86" i="1"/>
  <c r="C86" i="1"/>
  <c r="D86" i="1"/>
  <c r="F86" i="1"/>
  <c r="G86" i="1"/>
  <c r="H86" i="1"/>
  <c r="J86" i="1"/>
  <c r="K86" i="1"/>
  <c r="L86" i="1"/>
  <c r="M86" i="1"/>
  <c r="N86" i="1"/>
  <c r="O86" i="1"/>
  <c r="Q86" i="1"/>
  <c r="R86" i="1"/>
  <c r="S86" i="1"/>
  <c r="T86" i="1"/>
  <c r="U86" i="1"/>
  <c r="W86" i="1"/>
  <c r="X86" i="1"/>
  <c r="Y86" i="1"/>
  <c r="Z86" i="1"/>
  <c r="AA86" i="1"/>
  <c r="AC86" i="1"/>
  <c r="AD86" i="1"/>
  <c r="AE86" i="1"/>
  <c r="AF86" i="1"/>
  <c r="AG86" i="1"/>
  <c r="AI86" i="1"/>
  <c r="AJ86" i="1"/>
  <c r="AK86" i="1"/>
  <c r="AL86" i="1"/>
  <c r="AM86" i="1"/>
  <c r="AO86" i="1"/>
  <c r="AP86" i="1"/>
  <c r="AQ86" i="1"/>
  <c r="AS86" i="1"/>
  <c r="AT86" i="1"/>
  <c r="AU86" i="1"/>
  <c r="AV86" i="1"/>
  <c r="AW86" i="1"/>
  <c r="AX86" i="1"/>
  <c r="A87" i="1"/>
  <c r="B87" i="1"/>
  <c r="C87" i="1"/>
  <c r="D87" i="1"/>
  <c r="F87" i="1"/>
  <c r="G87" i="1"/>
  <c r="H87" i="1"/>
  <c r="J87" i="1"/>
  <c r="K87" i="1"/>
  <c r="L87" i="1"/>
  <c r="M87" i="1"/>
  <c r="N87" i="1"/>
  <c r="O87" i="1"/>
  <c r="Q87" i="1"/>
  <c r="R87" i="1"/>
  <c r="S87" i="1"/>
  <c r="T87" i="1"/>
  <c r="U87" i="1"/>
  <c r="W87" i="1"/>
  <c r="X87" i="1"/>
  <c r="Y87" i="1"/>
  <c r="Z87" i="1"/>
  <c r="AA87" i="1"/>
  <c r="AC87" i="1"/>
  <c r="AD87" i="1"/>
  <c r="AE87" i="1"/>
  <c r="AF87" i="1"/>
  <c r="AG87" i="1"/>
  <c r="AI87" i="1"/>
  <c r="AJ87" i="1"/>
  <c r="AK87" i="1"/>
  <c r="AL87" i="1"/>
  <c r="AM87" i="1"/>
  <c r="AO87" i="1"/>
  <c r="AP87" i="1"/>
  <c r="AQ87" i="1"/>
  <c r="AS87" i="1"/>
  <c r="AT87" i="1"/>
  <c r="AU87" i="1"/>
  <c r="AV87" i="1"/>
  <c r="AW87" i="1"/>
  <c r="AX87" i="1"/>
  <c r="A88" i="1"/>
  <c r="B88" i="1"/>
  <c r="C88" i="1"/>
  <c r="D88" i="1"/>
  <c r="F88" i="1"/>
  <c r="G88" i="1"/>
  <c r="H88" i="1"/>
  <c r="J88" i="1"/>
  <c r="K88" i="1"/>
  <c r="L88" i="1"/>
  <c r="M88" i="1"/>
  <c r="N88" i="1"/>
  <c r="O88" i="1"/>
  <c r="Q88" i="1"/>
  <c r="R88" i="1"/>
  <c r="S88" i="1"/>
  <c r="T88" i="1"/>
  <c r="U88" i="1"/>
  <c r="W88" i="1"/>
  <c r="X88" i="1"/>
  <c r="Y88" i="1"/>
  <c r="Z88" i="1"/>
  <c r="AA88" i="1"/>
  <c r="AC88" i="1"/>
  <c r="AD88" i="1"/>
  <c r="AE88" i="1"/>
  <c r="AF88" i="1"/>
  <c r="AG88" i="1"/>
  <c r="AI88" i="1"/>
  <c r="AJ88" i="1"/>
  <c r="AK88" i="1"/>
  <c r="AL88" i="1"/>
  <c r="AM88" i="1"/>
  <c r="AO88" i="1"/>
  <c r="AP88" i="1"/>
  <c r="AQ88" i="1"/>
  <c r="AS88" i="1"/>
  <c r="AT88" i="1"/>
  <c r="AU88" i="1"/>
  <c r="AV88" i="1"/>
  <c r="AW88" i="1"/>
  <c r="AX88" i="1"/>
  <c r="A89" i="1"/>
  <c r="B89" i="1"/>
  <c r="C89" i="1"/>
  <c r="D89" i="1"/>
  <c r="F89" i="1"/>
  <c r="G89" i="1"/>
  <c r="H89" i="1"/>
  <c r="J89" i="1"/>
  <c r="K89" i="1"/>
  <c r="L89" i="1"/>
  <c r="M89" i="1"/>
  <c r="N89" i="1"/>
  <c r="O89" i="1"/>
  <c r="Q89" i="1"/>
  <c r="R89" i="1"/>
  <c r="S89" i="1"/>
  <c r="T89" i="1"/>
  <c r="U89" i="1"/>
  <c r="W89" i="1"/>
  <c r="X89" i="1"/>
  <c r="Y89" i="1"/>
  <c r="Z89" i="1"/>
  <c r="AA89" i="1"/>
  <c r="AC89" i="1"/>
  <c r="AD89" i="1"/>
  <c r="AE89" i="1"/>
  <c r="AF89" i="1"/>
  <c r="AG89" i="1"/>
  <c r="AI89" i="1"/>
  <c r="AJ89" i="1"/>
  <c r="AK89" i="1"/>
  <c r="AL89" i="1"/>
  <c r="AM89" i="1"/>
  <c r="AO89" i="1"/>
  <c r="AP89" i="1"/>
  <c r="AQ89" i="1"/>
  <c r="AS89" i="1"/>
  <c r="AT89" i="1"/>
  <c r="AU89" i="1"/>
  <c r="AV89" i="1"/>
  <c r="AW89" i="1"/>
  <c r="AX89" i="1"/>
  <c r="A90" i="1"/>
  <c r="B90" i="1"/>
  <c r="C90" i="1"/>
  <c r="D90" i="1"/>
  <c r="F90" i="1"/>
  <c r="G90" i="1"/>
  <c r="H90" i="1"/>
  <c r="J90" i="1"/>
  <c r="K90" i="1"/>
  <c r="L90" i="1"/>
  <c r="M90" i="1"/>
  <c r="N90" i="1"/>
  <c r="O90" i="1"/>
  <c r="Q90" i="1"/>
  <c r="R90" i="1"/>
  <c r="S90" i="1"/>
  <c r="T90" i="1"/>
  <c r="U90" i="1"/>
  <c r="W90" i="1"/>
  <c r="X90" i="1"/>
  <c r="Y90" i="1"/>
  <c r="Z90" i="1"/>
  <c r="AA90" i="1"/>
  <c r="AC90" i="1"/>
  <c r="AD90" i="1"/>
  <c r="AE90" i="1"/>
  <c r="AF90" i="1"/>
  <c r="AG90" i="1"/>
  <c r="AI90" i="1"/>
  <c r="AJ90" i="1"/>
  <c r="AK90" i="1"/>
  <c r="AL90" i="1"/>
  <c r="AM90" i="1"/>
  <c r="AO90" i="1"/>
  <c r="AP90" i="1"/>
  <c r="AQ90" i="1"/>
  <c r="AS90" i="1"/>
  <c r="AT90" i="1"/>
  <c r="AU90" i="1"/>
  <c r="AV90" i="1"/>
  <c r="AW90" i="1"/>
  <c r="AX90" i="1"/>
  <c r="A91" i="1"/>
  <c r="B91" i="1"/>
  <c r="C91" i="1"/>
  <c r="D91" i="1"/>
  <c r="F91" i="1"/>
  <c r="G91" i="1"/>
  <c r="H91" i="1"/>
  <c r="J91" i="1"/>
  <c r="K91" i="1"/>
  <c r="L91" i="1"/>
  <c r="M91" i="1"/>
  <c r="N91" i="1"/>
  <c r="O91" i="1"/>
  <c r="Q91" i="1"/>
  <c r="R91" i="1"/>
  <c r="S91" i="1"/>
  <c r="T91" i="1"/>
  <c r="U91" i="1"/>
  <c r="W91" i="1"/>
  <c r="X91" i="1"/>
  <c r="Y91" i="1"/>
  <c r="Z91" i="1"/>
  <c r="AA91" i="1"/>
  <c r="AC91" i="1"/>
  <c r="AD91" i="1"/>
  <c r="AE91" i="1"/>
  <c r="AF91" i="1"/>
  <c r="AG91" i="1"/>
  <c r="AI91" i="1"/>
  <c r="AJ91" i="1"/>
  <c r="AK91" i="1"/>
  <c r="AL91" i="1"/>
  <c r="AM91" i="1"/>
  <c r="AO91" i="1"/>
  <c r="AP91" i="1"/>
  <c r="AQ91" i="1"/>
  <c r="AS91" i="1"/>
  <c r="AT91" i="1"/>
  <c r="AU91" i="1"/>
  <c r="AV91" i="1"/>
  <c r="AW91" i="1"/>
  <c r="AX91" i="1"/>
  <c r="A92" i="1"/>
  <c r="B92" i="1"/>
  <c r="C92" i="1"/>
  <c r="D92" i="1"/>
  <c r="F92" i="1"/>
  <c r="G92" i="1"/>
  <c r="H92" i="1"/>
  <c r="J92" i="1"/>
  <c r="K92" i="1"/>
  <c r="L92" i="1"/>
  <c r="M92" i="1"/>
  <c r="N92" i="1"/>
  <c r="O92" i="1"/>
  <c r="Q92" i="1"/>
  <c r="R92" i="1"/>
  <c r="S92" i="1"/>
  <c r="T92" i="1"/>
  <c r="U92" i="1"/>
  <c r="W92" i="1"/>
  <c r="X92" i="1"/>
  <c r="Y92" i="1"/>
  <c r="Z92" i="1"/>
  <c r="AA92" i="1"/>
  <c r="AC92" i="1"/>
  <c r="AD92" i="1"/>
  <c r="AE92" i="1"/>
  <c r="AF92" i="1"/>
  <c r="AG92" i="1"/>
  <c r="AI92" i="1"/>
  <c r="AJ92" i="1"/>
  <c r="AK92" i="1"/>
  <c r="AL92" i="1"/>
  <c r="AM92" i="1"/>
  <c r="AO92" i="1"/>
  <c r="AP92" i="1"/>
  <c r="AQ92" i="1"/>
  <c r="AS92" i="1"/>
  <c r="AT92" i="1"/>
  <c r="AU92" i="1"/>
  <c r="AV92" i="1"/>
  <c r="AW92" i="1"/>
  <c r="AX92" i="1"/>
  <c r="A93" i="1"/>
  <c r="B93" i="1"/>
  <c r="C93" i="1"/>
  <c r="D93" i="1"/>
  <c r="F93" i="1"/>
  <c r="G93" i="1"/>
  <c r="H93" i="1"/>
  <c r="J93" i="1"/>
  <c r="K93" i="1"/>
  <c r="L93" i="1"/>
  <c r="M93" i="1"/>
  <c r="N93" i="1"/>
  <c r="O93" i="1"/>
  <c r="Q93" i="1"/>
  <c r="R93" i="1"/>
  <c r="S93" i="1"/>
  <c r="T93" i="1"/>
  <c r="U93" i="1"/>
  <c r="W93" i="1"/>
  <c r="X93" i="1"/>
  <c r="Y93" i="1"/>
  <c r="Z93" i="1"/>
  <c r="AA93" i="1"/>
  <c r="AC93" i="1"/>
  <c r="AD93" i="1"/>
  <c r="AE93" i="1"/>
  <c r="AF93" i="1"/>
  <c r="AG93" i="1"/>
  <c r="AI93" i="1"/>
  <c r="AJ93" i="1"/>
  <c r="AK93" i="1"/>
  <c r="AL93" i="1"/>
  <c r="AM93" i="1"/>
  <c r="AO93" i="1"/>
  <c r="AP93" i="1"/>
  <c r="AQ93" i="1"/>
  <c r="AS93" i="1"/>
  <c r="AT93" i="1"/>
  <c r="AU93" i="1"/>
  <c r="AV93" i="1"/>
  <c r="AW93" i="1"/>
  <c r="AX93" i="1"/>
  <c r="A94" i="1"/>
  <c r="B94" i="1"/>
  <c r="C94" i="1"/>
  <c r="D94" i="1"/>
  <c r="F94" i="1"/>
  <c r="G94" i="1"/>
  <c r="H94" i="1"/>
  <c r="J94" i="1"/>
  <c r="K94" i="1"/>
  <c r="L94" i="1"/>
  <c r="M94" i="1"/>
  <c r="N94" i="1"/>
  <c r="O94" i="1"/>
  <c r="Q94" i="1"/>
  <c r="R94" i="1"/>
  <c r="S94" i="1"/>
  <c r="T94" i="1"/>
  <c r="U94" i="1"/>
  <c r="W94" i="1"/>
  <c r="X94" i="1"/>
  <c r="Y94" i="1"/>
  <c r="Z94" i="1"/>
  <c r="AA94" i="1"/>
  <c r="AC94" i="1"/>
  <c r="AD94" i="1"/>
  <c r="AE94" i="1"/>
  <c r="AF94" i="1"/>
  <c r="AG94" i="1"/>
  <c r="AI94" i="1"/>
  <c r="AJ94" i="1"/>
  <c r="AK94" i="1"/>
  <c r="AL94" i="1"/>
  <c r="AM94" i="1"/>
  <c r="AO94" i="1"/>
  <c r="AP94" i="1"/>
  <c r="AQ94" i="1"/>
  <c r="AS94" i="1"/>
  <c r="AT94" i="1"/>
  <c r="AU94" i="1"/>
  <c r="AV94" i="1"/>
  <c r="AW94" i="1"/>
  <c r="AX94" i="1"/>
  <c r="A95" i="1"/>
  <c r="B95" i="1"/>
  <c r="C95" i="1"/>
  <c r="D95" i="1"/>
  <c r="F95" i="1"/>
  <c r="G95" i="1"/>
  <c r="H95" i="1"/>
  <c r="J95" i="1"/>
  <c r="K95" i="1"/>
  <c r="L95" i="1"/>
  <c r="M95" i="1"/>
  <c r="N95" i="1"/>
  <c r="O95" i="1"/>
  <c r="Q95" i="1"/>
  <c r="R95" i="1"/>
  <c r="S95" i="1"/>
  <c r="T95" i="1"/>
  <c r="U95" i="1"/>
  <c r="W95" i="1"/>
  <c r="X95" i="1"/>
  <c r="Y95" i="1"/>
  <c r="Z95" i="1"/>
  <c r="AA95" i="1"/>
  <c r="AC95" i="1"/>
  <c r="AD95" i="1"/>
  <c r="AE95" i="1"/>
  <c r="AF95" i="1"/>
  <c r="AG95" i="1"/>
  <c r="AI95" i="1"/>
  <c r="AJ95" i="1"/>
  <c r="AK95" i="1"/>
  <c r="AL95" i="1"/>
  <c r="AM95" i="1"/>
  <c r="AO95" i="1"/>
  <c r="AP95" i="1"/>
  <c r="AQ95" i="1"/>
  <c r="AS95" i="1"/>
  <c r="AT95" i="1"/>
  <c r="AU95" i="1"/>
  <c r="AV95" i="1"/>
  <c r="AW95" i="1"/>
  <c r="AX95" i="1"/>
  <c r="A96" i="1"/>
  <c r="B96" i="1"/>
  <c r="C96" i="1"/>
  <c r="D96" i="1"/>
  <c r="F96" i="1"/>
  <c r="G96" i="1"/>
  <c r="H96" i="1"/>
  <c r="J96" i="1"/>
  <c r="K96" i="1"/>
  <c r="L96" i="1"/>
  <c r="M96" i="1"/>
  <c r="N96" i="1"/>
  <c r="O96" i="1"/>
  <c r="Q96" i="1"/>
  <c r="R96" i="1"/>
  <c r="S96" i="1"/>
  <c r="T96" i="1"/>
  <c r="U96" i="1"/>
  <c r="W96" i="1"/>
  <c r="X96" i="1"/>
  <c r="Y96" i="1"/>
  <c r="Z96" i="1"/>
  <c r="AA96" i="1"/>
  <c r="AC96" i="1"/>
  <c r="AD96" i="1"/>
  <c r="AE96" i="1"/>
  <c r="AF96" i="1"/>
  <c r="AG96" i="1"/>
  <c r="AI96" i="1"/>
  <c r="AJ96" i="1"/>
  <c r="AK96" i="1"/>
  <c r="AL96" i="1"/>
  <c r="AM96" i="1"/>
  <c r="AO96" i="1"/>
  <c r="AP96" i="1"/>
  <c r="AQ96" i="1"/>
  <c r="AS96" i="1"/>
  <c r="AT96" i="1"/>
  <c r="AU96" i="1"/>
  <c r="AV96" i="1"/>
  <c r="AW96" i="1"/>
  <c r="AX96" i="1"/>
  <c r="A97" i="1"/>
  <c r="B97" i="1"/>
  <c r="C97" i="1"/>
  <c r="D97" i="1"/>
  <c r="F97" i="1"/>
  <c r="G97" i="1"/>
  <c r="H97" i="1"/>
  <c r="J97" i="1"/>
  <c r="K97" i="1"/>
  <c r="L97" i="1"/>
  <c r="M97" i="1"/>
  <c r="N97" i="1"/>
  <c r="O97" i="1"/>
  <c r="Q97" i="1"/>
  <c r="R97" i="1"/>
  <c r="S97" i="1"/>
  <c r="T97" i="1"/>
  <c r="U97" i="1"/>
  <c r="W97" i="1"/>
  <c r="X97" i="1"/>
  <c r="Y97" i="1"/>
  <c r="Z97" i="1"/>
  <c r="AA97" i="1"/>
  <c r="AC97" i="1"/>
  <c r="AD97" i="1"/>
  <c r="AE97" i="1"/>
  <c r="AF97" i="1"/>
  <c r="AG97" i="1"/>
  <c r="AI97" i="1"/>
  <c r="AJ97" i="1"/>
  <c r="AK97" i="1"/>
  <c r="AL97" i="1"/>
  <c r="AM97" i="1"/>
  <c r="AO97" i="1"/>
  <c r="AP97" i="1"/>
  <c r="AQ97" i="1"/>
  <c r="AS97" i="1"/>
  <c r="AT97" i="1"/>
  <c r="AU97" i="1"/>
  <c r="AV97" i="1"/>
  <c r="AW97" i="1"/>
  <c r="AX97" i="1"/>
  <c r="A98" i="1"/>
  <c r="B98" i="1"/>
  <c r="C98" i="1"/>
  <c r="D98" i="1"/>
  <c r="F98" i="1"/>
  <c r="G98" i="1"/>
  <c r="H98" i="1"/>
  <c r="J98" i="1"/>
  <c r="K98" i="1"/>
  <c r="L98" i="1"/>
  <c r="M98" i="1"/>
  <c r="N98" i="1"/>
  <c r="O98" i="1"/>
  <c r="Q98" i="1"/>
  <c r="R98" i="1"/>
  <c r="S98" i="1"/>
  <c r="T98" i="1"/>
  <c r="U98" i="1"/>
  <c r="W98" i="1"/>
  <c r="X98" i="1"/>
  <c r="Y98" i="1"/>
  <c r="Z98" i="1"/>
  <c r="AA98" i="1"/>
  <c r="AC98" i="1"/>
  <c r="AD98" i="1"/>
  <c r="AE98" i="1"/>
  <c r="AF98" i="1"/>
  <c r="AG98" i="1"/>
  <c r="AI98" i="1"/>
  <c r="AJ98" i="1"/>
  <c r="AK98" i="1"/>
  <c r="AL98" i="1"/>
  <c r="AM98" i="1"/>
  <c r="AO98" i="1"/>
  <c r="AP98" i="1"/>
  <c r="AQ98" i="1"/>
  <c r="AS98" i="1"/>
  <c r="AT98" i="1"/>
  <c r="AU98" i="1"/>
  <c r="AV98" i="1"/>
  <c r="AW98" i="1"/>
  <c r="AX98" i="1"/>
  <c r="A99" i="1"/>
  <c r="B99" i="1"/>
  <c r="C99" i="1"/>
  <c r="D99" i="1"/>
  <c r="F99" i="1"/>
  <c r="G99" i="1"/>
  <c r="H99" i="1"/>
  <c r="J99" i="1"/>
  <c r="K99" i="1"/>
  <c r="L99" i="1"/>
  <c r="M99" i="1"/>
  <c r="N99" i="1"/>
  <c r="O99" i="1"/>
  <c r="Q99" i="1"/>
  <c r="R99" i="1"/>
  <c r="S99" i="1"/>
  <c r="T99" i="1"/>
  <c r="U99" i="1"/>
  <c r="W99" i="1"/>
  <c r="X99" i="1"/>
  <c r="Y99" i="1"/>
  <c r="Z99" i="1"/>
  <c r="AA99" i="1"/>
  <c r="AC99" i="1"/>
  <c r="AD99" i="1"/>
  <c r="AE99" i="1"/>
  <c r="AF99" i="1"/>
  <c r="AG99" i="1"/>
  <c r="AI99" i="1"/>
  <c r="AJ99" i="1"/>
  <c r="AK99" i="1"/>
  <c r="AL99" i="1"/>
  <c r="AM99" i="1"/>
  <c r="AO99" i="1"/>
  <c r="AP99" i="1"/>
  <c r="AQ99" i="1"/>
  <c r="AS99" i="1"/>
  <c r="AT99" i="1"/>
  <c r="AU99" i="1"/>
  <c r="AV99" i="1"/>
  <c r="AW99" i="1"/>
  <c r="AX99" i="1"/>
  <c r="A100" i="1"/>
  <c r="B100" i="1"/>
  <c r="C100" i="1"/>
  <c r="D100" i="1"/>
  <c r="F100" i="1"/>
  <c r="G100" i="1"/>
  <c r="H100" i="1"/>
  <c r="J100" i="1"/>
  <c r="K100" i="1"/>
  <c r="L100" i="1"/>
  <c r="M100" i="1"/>
  <c r="N100" i="1"/>
  <c r="O100" i="1"/>
  <c r="Q100" i="1"/>
  <c r="R100" i="1"/>
  <c r="S100" i="1"/>
  <c r="T100" i="1"/>
  <c r="U100" i="1"/>
  <c r="W100" i="1"/>
  <c r="X100" i="1"/>
  <c r="Y100" i="1"/>
  <c r="Z100" i="1"/>
  <c r="AA100" i="1"/>
  <c r="AC100" i="1"/>
  <c r="AD100" i="1"/>
  <c r="AE100" i="1"/>
  <c r="AF100" i="1"/>
  <c r="AG100" i="1"/>
  <c r="AI100" i="1"/>
  <c r="AJ100" i="1"/>
  <c r="AK100" i="1"/>
  <c r="AL100" i="1"/>
  <c r="AM100" i="1"/>
  <c r="AO100" i="1"/>
  <c r="AP100" i="1"/>
  <c r="AQ100" i="1"/>
  <c r="AS100" i="1"/>
  <c r="AT100" i="1"/>
  <c r="AU100" i="1"/>
  <c r="AV100" i="1"/>
  <c r="AW100" i="1"/>
  <c r="AX100" i="1"/>
  <c r="A101" i="1"/>
  <c r="B101" i="1"/>
  <c r="C101" i="1"/>
  <c r="D101" i="1"/>
  <c r="F101" i="1"/>
  <c r="G101" i="1"/>
  <c r="H101" i="1"/>
  <c r="J101" i="1"/>
  <c r="K101" i="1"/>
  <c r="L101" i="1"/>
  <c r="M101" i="1"/>
  <c r="N101" i="1"/>
  <c r="O101" i="1"/>
  <c r="Q101" i="1"/>
  <c r="R101" i="1"/>
  <c r="S101" i="1"/>
  <c r="T101" i="1"/>
  <c r="U101" i="1"/>
  <c r="W101" i="1"/>
  <c r="X101" i="1"/>
  <c r="Y101" i="1"/>
  <c r="Z101" i="1"/>
  <c r="AA101" i="1"/>
  <c r="AC101" i="1"/>
  <c r="AD101" i="1"/>
  <c r="AE101" i="1"/>
  <c r="AF101" i="1"/>
  <c r="AG101" i="1"/>
  <c r="AI101" i="1"/>
  <c r="AJ101" i="1"/>
  <c r="AK101" i="1"/>
  <c r="AL101" i="1"/>
  <c r="AM101" i="1"/>
  <c r="AO101" i="1"/>
  <c r="AP101" i="1"/>
  <c r="AQ101" i="1"/>
  <c r="AS101" i="1"/>
  <c r="AT101" i="1"/>
  <c r="AU101" i="1"/>
  <c r="AV101" i="1"/>
  <c r="AW101" i="1"/>
  <c r="AX101" i="1"/>
  <c r="A102" i="1"/>
  <c r="B102" i="1"/>
  <c r="C102" i="1"/>
  <c r="D102" i="1"/>
  <c r="F102" i="1"/>
  <c r="G102" i="1"/>
  <c r="H102" i="1"/>
  <c r="J102" i="1"/>
  <c r="K102" i="1"/>
  <c r="L102" i="1"/>
  <c r="M102" i="1"/>
  <c r="N102" i="1"/>
  <c r="O102" i="1"/>
  <c r="Q102" i="1"/>
  <c r="R102" i="1"/>
  <c r="S102" i="1"/>
  <c r="T102" i="1"/>
  <c r="U102" i="1"/>
  <c r="W102" i="1"/>
  <c r="X102" i="1"/>
  <c r="Y102" i="1"/>
  <c r="Z102" i="1"/>
  <c r="AA102" i="1"/>
  <c r="AC102" i="1"/>
  <c r="AD102" i="1"/>
  <c r="AE102" i="1"/>
  <c r="AF102" i="1"/>
  <c r="AG102" i="1"/>
  <c r="AI102" i="1"/>
  <c r="AJ102" i="1"/>
  <c r="AK102" i="1"/>
  <c r="AL102" i="1"/>
  <c r="AM102" i="1"/>
  <c r="AO102" i="1"/>
  <c r="AP102" i="1"/>
  <c r="AQ102" i="1"/>
  <c r="AS102" i="1"/>
  <c r="AT102" i="1"/>
  <c r="AU102" i="1"/>
  <c r="AV102" i="1"/>
  <c r="AW102" i="1"/>
  <c r="AX102" i="1"/>
  <c r="A103" i="1"/>
  <c r="B103" i="1"/>
  <c r="C103" i="1"/>
  <c r="D103" i="1"/>
  <c r="F103" i="1"/>
  <c r="G103" i="1"/>
  <c r="H103" i="1"/>
  <c r="J103" i="1"/>
  <c r="K103" i="1"/>
  <c r="L103" i="1"/>
  <c r="M103" i="1"/>
  <c r="N103" i="1"/>
  <c r="O103" i="1"/>
  <c r="Q103" i="1"/>
  <c r="R103" i="1"/>
  <c r="S103" i="1"/>
  <c r="T103" i="1"/>
  <c r="U103" i="1"/>
  <c r="W103" i="1"/>
  <c r="X103" i="1"/>
  <c r="Y103" i="1"/>
  <c r="Z103" i="1"/>
  <c r="AA103" i="1"/>
  <c r="AC103" i="1"/>
  <c r="AD103" i="1"/>
  <c r="AE103" i="1"/>
  <c r="AF103" i="1"/>
  <c r="AG103" i="1"/>
  <c r="AI103" i="1"/>
  <c r="AJ103" i="1"/>
  <c r="AK103" i="1"/>
  <c r="AL103" i="1"/>
  <c r="AM103" i="1"/>
  <c r="AO103" i="1"/>
  <c r="AP103" i="1"/>
  <c r="AQ103" i="1"/>
  <c r="AS103" i="1"/>
  <c r="AT103" i="1"/>
  <c r="AU103" i="1"/>
  <c r="AV103" i="1"/>
  <c r="AW103" i="1"/>
  <c r="AX103" i="1"/>
  <c r="A104" i="1"/>
  <c r="B104" i="1"/>
  <c r="C104" i="1"/>
  <c r="D104" i="1"/>
  <c r="F104" i="1"/>
  <c r="G104" i="1"/>
  <c r="H104" i="1"/>
  <c r="J104" i="1"/>
  <c r="K104" i="1"/>
  <c r="L104" i="1"/>
  <c r="M104" i="1"/>
  <c r="N104" i="1"/>
  <c r="O104" i="1"/>
  <c r="Q104" i="1"/>
  <c r="R104" i="1"/>
  <c r="S104" i="1"/>
  <c r="T104" i="1"/>
  <c r="U104" i="1"/>
  <c r="W104" i="1"/>
  <c r="X104" i="1"/>
  <c r="Y104" i="1"/>
  <c r="Z104" i="1"/>
  <c r="AA104" i="1"/>
  <c r="AC104" i="1"/>
  <c r="AD104" i="1"/>
  <c r="AE104" i="1"/>
  <c r="AF104" i="1"/>
  <c r="AG104" i="1"/>
  <c r="AI104" i="1"/>
  <c r="AJ104" i="1"/>
  <c r="AK104" i="1"/>
  <c r="AL104" i="1"/>
  <c r="AM104" i="1"/>
  <c r="AO104" i="1"/>
  <c r="AP104" i="1"/>
  <c r="AQ104" i="1"/>
  <c r="AS104" i="1"/>
  <c r="AT104" i="1"/>
  <c r="AU104" i="1"/>
  <c r="AV104" i="1"/>
  <c r="AW104" i="1"/>
  <c r="AX104" i="1"/>
  <c r="A105" i="1"/>
  <c r="B105" i="1"/>
  <c r="C105" i="1"/>
  <c r="D105" i="1"/>
  <c r="F105" i="1"/>
  <c r="G105" i="1"/>
  <c r="H105" i="1"/>
  <c r="J105" i="1"/>
  <c r="K105" i="1"/>
  <c r="L105" i="1"/>
  <c r="M105" i="1"/>
  <c r="N105" i="1"/>
  <c r="O105" i="1"/>
  <c r="Q105" i="1"/>
  <c r="R105" i="1"/>
  <c r="S105" i="1"/>
  <c r="T105" i="1"/>
  <c r="U105" i="1"/>
  <c r="W105" i="1"/>
  <c r="X105" i="1"/>
  <c r="Y105" i="1"/>
  <c r="Z105" i="1"/>
  <c r="AA105" i="1"/>
  <c r="AC105" i="1"/>
  <c r="AD105" i="1"/>
  <c r="AE105" i="1"/>
  <c r="AF105" i="1"/>
  <c r="AG105" i="1"/>
  <c r="AI105" i="1"/>
  <c r="AJ105" i="1"/>
  <c r="AK105" i="1"/>
  <c r="AL105" i="1"/>
  <c r="AM105" i="1"/>
  <c r="AO105" i="1"/>
  <c r="AP105" i="1"/>
  <c r="AQ105" i="1"/>
  <c r="AS105" i="1"/>
  <c r="AT105" i="1"/>
  <c r="AU105" i="1"/>
  <c r="AV105" i="1"/>
  <c r="AW105" i="1"/>
  <c r="AX105" i="1"/>
  <c r="A106" i="1"/>
  <c r="B106" i="1"/>
  <c r="C106" i="1"/>
  <c r="D106" i="1"/>
  <c r="F106" i="1"/>
  <c r="G106" i="1"/>
  <c r="H106" i="1"/>
  <c r="J106" i="1"/>
  <c r="K106" i="1"/>
  <c r="L106" i="1"/>
  <c r="M106" i="1"/>
  <c r="N106" i="1"/>
  <c r="O106" i="1"/>
  <c r="Q106" i="1"/>
  <c r="R106" i="1"/>
  <c r="S106" i="1"/>
  <c r="T106" i="1"/>
  <c r="U106" i="1"/>
  <c r="W106" i="1"/>
  <c r="X106" i="1"/>
  <c r="Y106" i="1"/>
  <c r="Z106" i="1"/>
  <c r="AA106" i="1"/>
  <c r="AC106" i="1"/>
  <c r="AD106" i="1"/>
  <c r="AE106" i="1"/>
  <c r="AF106" i="1"/>
  <c r="AG106" i="1"/>
  <c r="AI106" i="1"/>
  <c r="AJ106" i="1"/>
  <c r="AK106" i="1"/>
  <c r="AL106" i="1"/>
  <c r="AM106" i="1"/>
  <c r="AO106" i="1"/>
  <c r="AP106" i="1"/>
  <c r="AQ106" i="1"/>
  <c r="AS106" i="1"/>
  <c r="AT106" i="1"/>
  <c r="AU106" i="1"/>
  <c r="AV106" i="1"/>
  <c r="AW106" i="1"/>
  <c r="AX106" i="1"/>
  <c r="A107" i="1"/>
  <c r="B107" i="1"/>
  <c r="C107" i="1"/>
  <c r="D107" i="1"/>
  <c r="F107" i="1"/>
  <c r="G107" i="1"/>
  <c r="H107" i="1"/>
  <c r="J107" i="1"/>
  <c r="K107" i="1"/>
  <c r="L107" i="1"/>
  <c r="M107" i="1"/>
  <c r="N107" i="1"/>
  <c r="O107" i="1"/>
  <c r="Q107" i="1"/>
  <c r="R107" i="1"/>
  <c r="S107" i="1"/>
  <c r="T107" i="1"/>
  <c r="U107" i="1"/>
  <c r="W107" i="1"/>
  <c r="X107" i="1"/>
  <c r="Y107" i="1"/>
  <c r="Z107" i="1"/>
  <c r="AA107" i="1"/>
  <c r="AC107" i="1"/>
  <c r="AD107" i="1"/>
  <c r="AE107" i="1"/>
  <c r="AF107" i="1"/>
  <c r="AG107" i="1"/>
  <c r="AI107" i="1"/>
  <c r="AJ107" i="1"/>
  <c r="AK107" i="1"/>
  <c r="AL107" i="1"/>
  <c r="AM107" i="1"/>
  <c r="AO107" i="1"/>
  <c r="AP107" i="1"/>
  <c r="AQ107" i="1"/>
  <c r="AS107" i="1"/>
  <c r="AT107" i="1"/>
  <c r="AU107" i="1"/>
  <c r="AV107" i="1"/>
  <c r="AW107" i="1"/>
  <c r="AX107" i="1"/>
  <c r="A108" i="1"/>
  <c r="B108" i="1"/>
  <c r="C108" i="1"/>
  <c r="D108" i="1"/>
  <c r="F108" i="1"/>
  <c r="G108" i="1"/>
  <c r="H108" i="1"/>
  <c r="J108" i="1"/>
  <c r="K108" i="1"/>
  <c r="L108" i="1"/>
  <c r="M108" i="1"/>
  <c r="N108" i="1"/>
  <c r="O108" i="1"/>
  <c r="Q108" i="1"/>
  <c r="R108" i="1"/>
  <c r="S108" i="1"/>
  <c r="T108" i="1"/>
  <c r="U108" i="1"/>
  <c r="W108" i="1"/>
  <c r="X108" i="1"/>
  <c r="Y108" i="1"/>
  <c r="Z108" i="1"/>
  <c r="AA108" i="1"/>
  <c r="AC108" i="1"/>
  <c r="AD108" i="1"/>
  <c r="AE108" i="1"/>
  <c r="AF108" i="1"/>
  <c r="AG108" i="1"/>
  <c r="AI108" i="1"/>
  <c r="AJ108" i="1"/>
  <c r="AK108" i="1"/>
  <c r="AL108" i="1"/>
  <c r="AM108" i="1"/>
  <c r="AO108" i="1"/>
  <c r="AP108" i="1"/>
  <c r="AQ108" i="1"/>
  <c r="AS108" i="1"/>
  <c r="AT108" i="1"/>
  <c r="AU108" i="1"/>
  <c r="AV108" i="1"/>
  <c r="AW108" i="1"/>
  <c r="AX108" i="1"/>
  <c r="A109" i="1"/>
  <c r="B109" i="1"/>
  <c r="C109" i="1"/>
  <c r="D109" i="1"/>
  <c r="F109" i="1"/>
  <c r="G109" i="1"/>
  <c r="H109" i="1"/>
  <c r="J109" i="1"/>
  <c r="K109" i="1"/>
  <c r="L109" i="1"/>
  <c r="M109" i="1"/>
  <c r="N109" i="1"/>
  <c r="O109" i="1"/>
  <c r="Q109" i="1"/>
  <c r="R109" i="1"/>
  <c r="S109" i="1"/>
  <c r="T109" i="1"/>
  <c r="U109" i="1"/>
  <c r="W109" i="1"/>
  <c r="X109" i="1"/>
  <c r="Y109" i="1"/>
  <c r="Z109" i="1"/>
  <c r="AA109" i="1"/>
  <c r="AC109" i="1"/>
  <c r="AD109" i="1"/>
  <c r="AE109" i="1"/>
  <c r="AF109" i="1"/>
  <c r="AG109" i="1"/>
  <c r="AI109" i="1"/>
  <c r="AJ109" i="1"/>
  <c r="AK109" i="1"/>
  <c r="AL109" i="1"/>
  <c r="AM109" i="1"/>
  <c r="AO109" i="1"/>
  <c r="AP109" i="1"/>
  <c r="AQ109" i="1"/>
  <c r="AS109" i="1"/>
  <c r="AT109" i="1"/>
  <c r="AU109" i="1"/>
  <c r="AV109" i="1"/>
  <c r="AW109" i="1"/>
  <c r="AX109" i="1"/>
  <c r="A110" i="1"/>
  <c r="B110" i="1"/>
  <c r="C110" i="1"/>
  <c r="D110" i="1"/>
  <c r="F110" i="1"/>
  <c r="G110" i="1"/>
  <c r="H110" i="1"/>
  <c r="J110" i="1"/>
  <c r="K110" i="1"/>
  <c r="L110" i="1"/>
  <c r="M110" i="1"/>
  <c r="N110" i="1"/>
  <c r="O110" i="1"/>
  <c r="Q110" i="1"/>
  <c r="R110" i="1"/>
  <c r="S110" i="1"/>
  <c r="T110" i="1"/>
  <c r="U110" i="1"/>
  <c r="W110" i="1"/>
  <c r="X110" i="1"/>
  <c r="Y110" i="1"/>
  <c r="Z110" i="1"/>
  <c r="AA110" i="1"/>
  <c r="AC110" i="1"/>
  <c r="AD110" i="1"/>
  <c r="AE110" i="1"/>
  <c r="AF110" i="1"/>
  <c r="AG110" i="1"/>
  <c r="AI110" i="1"/>
  <c r="AJ110" i="1"/>
  <c r="AK110" i="1"/>
  <c r="AL110" i="1"/>
  <c r="AM110" i="1"/>
  <c r="AO110" i="1"/>
  <c r="AP110" i="1"/>
  <c r="AQ110" i="1"/>
  <c r="AS110" i="1"/>
  <c r="AT110" i="1"/>
  <c r="AU110" i="1"/>
  <c r="AV110" i="1"/>
  <c r="AW110" i="1"/>
  <c r="AX110" i="1"/>
  <c r="A111" i="1"/>
  <c r="B111" i="1"/>
  <c r="C111" i="1"/>
  <c r="D111" i="1"/>
  <c r="F111" i="1"/>
  <c r="G111" i="1"/>
  <c r="H111" i="1"/>
  <c r="J111" i="1"/>
  <c r="K111" i="1"/>
  <c r="L111" i="1"/>
  <c r="M111" i="1"/>
  <c r="N111" i="1"/>
  <c r="O111" i="1"/>
  <c r="Q111" i="1"/>
  <c r="R111" i="1"/>
  <c r="S111" i="1"/>
  <c r="T111" i="1"/>
  <c r="U111" i="1"/>
  <c r="W111" i="1"/>
  <c r="X111" i="1"/>
  <c r="Y111" i="1"/>
  <c r="Z111" i="1"/>
  <c r="AA111" i="1"/>
  <c r="AC111" i="1"/>
  <c r="AD111" i="1"/>
  <c r="AE111" i="1"/>
  <c r="AF111" i="1"/>
  <c r="AG111" i="1"/>
  <c r="AI111" i="1"/>
  <c r="AJ111" i="1"/>
  <c r="AK111" i="1"/>
  <c r="AL111" i="1"/>
  <c r="AM111" i="1"/>
  <c r="AO111" i="1"/>
  <c r="AP111" i="1"/>
  <c r="AQ111" i="1"/>
  <c r="AS111" i="1"/>
  <c r="AT111" i="1"/>
  <c r="AU111" i="1"/>
  <c r="AV111" i="1"/>
  <c r="AW111" i="1"/>
  <c r="AX111" i="1"/>
  <c r="A112" i="1"/>
  <c r="B112" i="1"/>
  <c r="C112" i="1"/>
  <c r="D112" i="1"/>
  <c r="F112" i="1"/>
  <c r="G112" i="1"/>
  <c r="H112" i="1"/>
  <c r="J112" i="1"/>
  <c r="K112" i="1"/>
  <c r="L112" i="1"/>
  <c r="M112" i="1"/>
  <c r="N112" i="1"/>
  <c r="O112" i="1"/>
  <c r="Q112" i="1"/>
  <c r="R112" i="1"/>
  <c r="S112" i="1"/>
  <c r="T112" i="1"/>
  <c r="U112" i="1"/>
  <c r="W112" i="1"/>
  <c r="X112" i="1"/>
  <c r="Y112" i="1"/>
  <c r="Z112" i="1"/>
  <c r="AA112" i="1"/>
  <c r="AC112" i="1"/>
  <c r="AD112" i="1"/>
  <c r="AE112" i="1"/>
  <c r="AF112" i="1"/>
  <c r="AG112" i="1"/>
  <c r="AI112" i="1"/>
  <c r="AJ112" i="1"/>
  <c r="AK112" i="1"/>
  <c r="AL112" i="1"/>
  <c r="AM112" i="1"/>
  <c r="AO112" i="1"/>
  <c r="AP112" i="1"/>
  <c r="AQ112" i="1"/>
  <c r="AS112" i="1"/>
  <c r="AT112" i="1"/>
  <c r="AU112" i="1"/>
  <c r="AV112" i="1"/>
  <c r="AW112" i="1"/>
  <c r="AX112" i="1"/>
  <c r="A113" i="1"/>
  <c r="B113" i="1"/>
  <c r="C113" i="1"/>
  <c r="D113" i="1"/>
  <c r="F113" i="1"/>
  <c r="G113" i="1"/>
  <c r="H113" i="1"/>
  <c r="J113" i="1"/>
  <c r="K113" i="1"/>
  <c r="L113" i="1"/>
  <c r="M113" i="1"/>
  <c r="N113" i="1"/>
  <c r="O113" i="1"/>
  <c r="Q113" i="1"/>
  <c r="R113" i="1"/>
  <c r="S113" i="1"/>
  <c r="T113" i="1"/>
  <c r="U113" i="1"/>
  <c r="W113" i="1"/>
  <c r="X113" i="1"/>
  <c r="Y113" i="1"/>
  <c r="Z113" i="1"/>
  <c r="AA113" i="1"/>
  <c r="AC113" i="1"/>
  <c r="AD113" i="1"/>
  <c r="AE113" i="1"/>
  <c r="AF113" i="1"/>
  <c r="AG113" i="1"/>
  <c r="AI113" i="1"/>
  <c r="AJ113" i="1"/>
  <c r="AK113" i="1"/>
  <c r="AL113" i="1"/>
  <c r="AM113" i="1"/>
  <c r="AO113" i="1"/>
  <c r="AP113" i="1"/>
  <c r="AQ113" i="1"/>
  <c r="AS113" i="1"/>
  <c r="AT113" i="1"/>
  <c r="AU113" i="1"/>
  <c r="AV113" i="1"/>
  <c r="AW113" i="1"/>
  <c r="AX113" i="1"/>
  <c r="A114" i="1"/>
  <c r="B114" i="1"/>
  <c r="C114" i="1"/>
  <c r="D114" i="1"/>
  <c r="F114" i="1"/>
  <c r="G114" i="1"/>
  <c r="H114" i="1"/>
  <c r="J114" i="1"/>
  <c r="K114" i="1"/>
  <c r="L114" i="1"/>
  <c r="M114" i="1"/>
  <c r="N114" i="1"/>
  <c r="O114" i="1"/>
  <c r="Q114" i="1"/>
  <c r="R114" i="1"/>
  <c r="S114" i="1"/>
  <c r="T114" i="1"/>
  <c r="U114" i="1"/>
  <c r="W114" i="1"/>
  <c r="X114" i="1"/>
  <c r="Y114" i="1"/>
  <c r="Z114" i="1"/>
  <c r="AA114" i="1"/>
  <c r="AC114" i="1"/>
  <c r="AD114" i="1"/>
  <c r="AE114" i="1"/>
  <c r="AF114" i="1"/>
  <c r="AG114" i="1"/>
  <c r="AI114" i="1"/>
  <c r="AJ114" i="1"/>
  <c r="AK114" i="1"/>
  <c r="AL114" i="1"/>
  <c r="AM114" i="1"/>
  <c r="AO114" i="1"/>
  <c r="AP114" i="1"/>
  <c r="AQ114" i="1"/>
  <c r="AS114" i="1"/>
  <c r="AT114" i="1"/>
  <c r="AU114" i="1"/>
  <c r="AV114" i="1"/>
  <c r="AW114" i="1"/>
  <c r="AX114" i="1"/>
  <c r="A115" i="1"/>
  <c r="B115" i="1"/>
  <c r="C115" i="1"/>
  <c r="D115" i="1"/>
  <c r="F115" i="1"/>
  <c r="G115" i="1"/>
  <c r="H115" i="1"/>
  <c r="J115" i="1"/>
  <c r="K115" i="1"/>
  <c r="L115" i="1"/>
  <c r="M115" i="1"/>
  <c r="N115" i="1"/>
  <c r="O115" i="1"/>
  <c r="Q115" i="1"/>
  <c r="R115" i="1"/>
  <c r="S115" i="1"/>
  <c r="T115" i="1"/>
  <c r="U115" i="1"/>
  <c r="W115" i="1"/>
  <c r="X115" i="1"/>
  <c r="Y115" i="1"/>
  <c r="Z115" i="1"/>
  <c r="AA115" i="1"/>
  <c r="AC115" i="1"/>
  <c r="AD115" i="1"/>
  <c r="AE115" i="1"/>
  <c r="AF115" i="1"/>
  <c r="AG115" i="1"/>
  <c r="AI115" i="1"/>
  <c r="AJ115" i="1"/>
  <c r="AK115" i="1"/>
  <c r="AL115" i="1"/>
  <c r="AM115" i="1"/>
  <c r="AO115" i="1"/>
  <c r="AP115" i="1"/>
  <c r="AQ115" i="1"/>
  <c r="AS115" i="1"/>
  <c r="AT115" i="1"/>
  <c r="AU115" i="1"/>
  <c r="AV115" i="1"/>
  <c r="AW115" i="1"/>
  <c r="AX115" i="1"/>
  <c r="A116" i="1"/>
  <c r="B116" i="1"/>
  <c r="C116" i="1"/>
  <c r="D116" i="1"/>
  <c r="F116" i="1"/>
  <c r="G116" i="1"/>
  <c r="H116" i="1"/>
  <c r="J116" i="1"/>
  <c r="K116" i="1"/>
  <c r="L116" i="1"/>
  <c r="M116" i="1"/>
  <c r="N116" i="1"/>
  <c r="O116" i="1"/>
  <c r="Q116" i="1"/>
  <c r="R116" i="1"/>
  <c r="S116" i="1"/>
  <c r="T116" i="1"/>
  <c r="U116" i="1"/>
  <c r="W116" i="1"/>
  <c r="X116" i="1"/>
  <c r="Y116" i="1"/>
  <c r="Z116" i="1"/>
  <c r="AA116" i="1"/>
  <c r="AC116" i="1"/>
  <c r="AD116" i="1"/>
  <c r="AE116" i="1"/>
  <c r="AF116" i="1"/>
  <c r="AG116" i="1"/>
  <c r="AI116" i="1"/>
  <c r="AJ116" i="1"/>
  <c r="AK116" i="1"/>
  <c r="AL116" i="1"/>
  <c r="AM116" i="1"/>
  <c r="AO116" i="1"/>
  <c r="AP116" i="1"/>
  <c r="AQ116" i="1"/>
  <c r="AS116" i="1"/>
  <c r="AT116" i="1"/>
  <c r="AU116" i="1"/>
  <c r="AV116" i="1"/>
  <c r="AW116" i="1"/>
  <c r="AX116" i="1"/>
  <c r="A117" i="1"/>
  <c r="B117" i="1"/>
  <c r="C117" i="1"/>
  <c r="D117" i="1"/>
  <c r="F117" i="1"/>
  <c r="G117" i="1"/>
  <c r="H117" i="1"/>
  <c r="J117" i="1"/>
  <c r="K117" i="1"/>
  <c r="L117" i="1"/>
  <c r="M117" i="1"/>
  <c r="N117" i="1"/>
  <c r="O117" i="1"/>
  <c r="Q117" i="1"/>
  <c r="R117" i="1"/>
  <c r="S117" i="1"/>
  <c r="T117" i="1"/>
  <c r="U117" i="1"/>
  <c r="W117" i="1"/>
  <c r="X117" i="1"/>
  <c r="Y117" i="1"/>
  <c r="Z117" i="1"/>
  <c r="AA117" i="1"/>
  <c r="AC117" i="1"/>
  <c r="AD117" i="1"/>
  <c r="AE117" i="1"/>
  <c r="AF117" i="1"/>
  <c r="AG117" i="1"/>
  <c r="AI117" i="1"/>
  <c r="AJ117" i="1"/>
  <c r="AK117" i="1"/>
  <c r="AL117" i="1"/>
  <c r="AM117" i="1"/>
  <c r="AO117" i="1"/>
  <c r="AP117" i="1"/>
  <c r="AQ117" i="1"/>
  <c r="AS117" i="1"/>
  <c r="AT117" i="1"/>
  <c r="AU117" i="1"/>
  <c r="AV117" i="1"/>
  <c r="AW117" i="1"/>
  <c r="AX117" i="1"/>
  <c r="A118" i="1"/>
  <c r="B118" i="1"/>
  <c r="C118" i="1"/>
  <c r="D118" i="1"/>
  <c r="F118" i="1"/>
  <c r="G118" i="1"/>
  <c r="H118" i="1"/>
  <c r="J118" i="1"/>
  <c r="K118" i="1"/>
  <c r="L118" i="1"/>
  <c r="M118" i="1"/>
  <c r="N118" i="1"/>
  <c r="O118" i="1"/>
  <c r="Q118" i="1"/>
  <c r="R118" i="1"/>
  <c r="S118" i="1"/>
  <c r="T118" i="1"/>
  <c r="U118" i="1"/>
  <c r="W118" i="1"/>
  <c r="X118" i="1"/>
  <c r="Y118" i="1"/>
  <c r="Z118" i="1"/>
  <c r="AA118" i="1"/>
  <c r="AC118" i="1"/>
  <c r="AD118" i="1"/>
  <c r="AE118" i="1"/>
  <c r="AF118" i="1"/>
  <c r="AG118" i="1"/>
  <c r="AI118" i="1"/>
  <c r="AJ118" i="1"/>
  <c r="AK118" i="1"/>
  <c r="AL118" i="1"/>
  <c r="AM118" i="1"/>
  <c r="AO118" i="1"/>
  <c r="AP118" i="1"/>
  <c r="AQ118" i="1"/>
  <c r="AS118" i="1"/>
  <c r="AT118" i="1"/>
  <c r="AU118" i="1"/>
  <c r="AV118" i="1"/>
  <c r="AW118" i="1"/>
  <c r="AX118" i="1"/>
  <c r="A119" i="1"/>
  <c r="B119" i="1"/>
  <c r="C119" i="1"/>
  <c r="D119" i="1"/>
  <c r="F119" i="1"/>
  <c r="G119" i="1"/>
  <c r="H119" i="1"/>
  <c r="J119" i="1"/>
  <c r="K119" i="1"/>
  <c r="L119" i="1"/>
  <c r="M119" i="1"/>
  <c r="N119" i="1"/>
  <c r="O119" i="1"/>
  <c r="Q119" i="1"/>
  <c r="R119" i="1"/>
  <c r="S119" i="1"/>
  <c r="T119" i="1"/>
  <c r="U119" i="1"/>
  <c r="W119" i="1"/>
  <c r="X119" i="1"/>
  <c r="Y119" i="1"/>
  <c r="Z119" i="1"/>
  <c r="AA119" i="1"/>
  <c r="AC119" i="1"/>
  <c r="AD119" i="1"/>
  <c r="AE119" i="1"/>
  <c r="AF119" i="1"/>
  <c r="AG119" i="1"/>
  <c r="AI119" i="1"/>
  <c r="AJ119" i="1"/>
  <c r="AK119" i="1"/>
  <c r="AL119" i="1"/>
  <c r="AM119" i="1"/>
  <c r="AO119" i="1"/>
  <c r="AP119" i="1"/>
  <c r="AQ119" i="1"/>
  <c r="AS119" i="1"/>
  <c r="AT119" i="1"/>
  <c r="AU119" i="1"/>
  <c r="AV119" i="1"/>
  <c r="AW119" i="1"/>
  <c r="AX119" i="1"/>
  <c r="A120" i="1"/>
  <c r="B120" i="1"/>
  <c r="C120" i="1"/>
  <c r="D120" i="1"/>
  <c r="F120" i="1"/>
  <c r="G120" i="1"/>
  <c r="H120" i="1"/>
  <c r="J120" i="1"/>
  <c r="K120" i="1"/>
  <c r="L120" i="1"/>
  <c r="M120" i="1"/>
  <c r="N120" i="1"/>
  <c r="O120" i="1"/>
  <c r="Q120" i="1"/>
  <c r="R120" i="1"/>
  <c r="S120" i="1"/>
  <c r="T120" i="1"/>
  <c r="U120" i="1"/>
  <c r="W120" i="1"/>
  <c r="X120" i="1"/>
  <c r="Y120" i="1"/>
  <c r="Z120" i="1"/>
  <c r="AA120" i="1"/>
  <c r="AC120" i="1"/>
  <c r="AD120" i="1"/>
  <c r="AE120" i="1"/>
  <c r="AF120" i="1"/>
  <c r="AG120" i="1"/>
  <c r="AI120" i="1"/>
  <c r="AJ120" i="1"/>
  <c r="AK120" i="1"/>
  <c r="AL120" i="1"/>
  <c r="AM120" i="1"/>
  <c r="AO120" i="1"/>
  <c r="AP120" i="1"/>
  <c r="AQ120" i="1"/>
  <c r="AS120" i="1"/>
  <c r="AT120" i="1"/>
  <c r="AU120" i="1"/>
  <c r="AV120" i="1"/>
  <c r="AW120" i="1"/>
  <c r="AX120" i="1"/>
  <c r="A121" i="1"/>
  <c r="B121" i="1"/>
  <c r="C121" i="1"/>
  <c r="D121" i="1"/>
  <c r="F121" i="1"/>
  <c r="G121" i="1"/>
  <c r="H121" i="1"/>
  <c r="J121" i="1"/>
  <c r="K121" i="1"/>
  <c r="L121" i="1"/>
  <c r="M121" i="1"/>
  <c r="N121" i="1"/>
  <c r="O121" i="1"/>
  <c r="Q121" i="1"/>
  <c r="R121" i="1"/>
  <c r="S121" i="1"/>
  <c r="T121" i="1"/>
  <c r="U121" i="1"/>
  <c r="W121" i="1"/>
  <c r="X121" i="1"/>
  <c r="Y121" i="1"/>
  <c r="Z121" i="1"/>
  <c r="AA121" i="1"/>
  <c r="AC121" i="1"/>
  <c r="AD121" i="1"/>
  <c r="AE121" i="1"/>
  <c r="AF121" i="1"/>
  <c r="AG121" i="1"/>
  <c r="AI121" i="1"/>
  <c r="AJ121" i="1"/>
  <c r="AK121" i="1"/>
  <c r="AL121" i="1"/>
  <c r="AM121" i="1"/>
  <c r="AO121" i="1"/>
  <c r="AP121" i="1"/>
  <c r="AQ121" i="1"/>
  <c r="AS121" i="1"/>
  <c r="AT121" i="1"/>
  <c r="AU121" i="1"/>
  <c r="AV121" i="1"/>
  <c r="AW121" i="1"/>
  <c r="AX121" i="1"/>
  <c r="A122" i="1"/>
  <c r="B122" i="1"/>
  <c r="C122" i="1"/>
  <c r="D122" i="1"/>
  <c r="F122" i="1"/>
  <c r="G122" i="1"/>
  <c r="H122" i="1"/>
  <c r="J122" i="1"/>
  <c r="K122" i="1"/>
  <c r="L122" i="1"/>
  <c r="M122" i="1"/>
  <c r="N122" i="1"/>
  <c r="O122" i="1"/>
  <c r="Q122" i="1"/>
  <c r="R122" i="1"/>
  <c r="S122" i="1"/>
  <c r="T122" i="1"/>
  <c r="U122" i="1"/>
  <c r="W122" i="1"/>
  <c r="X122" i="1"/>
  <c r="Y122" i="1"/>
  <c r="Z122" i="1"/>
  <c r="AA122" i="1"/>
  <c r="AC122" i="1"/>
  <c r="AD122" i="1"/>
  <c r="AE122" i="1"/>
  <c r="AF122" i="1"/>
  <c r="AG122" i="1"/>
  <c r="AI122" i="1"/>
  <c r="AJ122" i="1"/>
  <c r="AK122" i="1"/>
  <c r="AL122" i="1"/>
  <c r="AM122" i="1"/>
  <c r="AO122" i="1"/>
  <c r="AP122" i="1"/>
  <c r="AQ122" i="1"/>
  <c r="AS122" i="1"/>
  <c r="AT122" i="1"/>
  <c r="AU122" i="1"/>
  <c r="AV122" i="1"/>
  <c r="AW122" i="1"/>
  <c r="AX122" i="1"/>
  <c r="A123" i="1"/>
  <c r="B123" i="1"/>
  <c r="C123" i="1"/>
  <c r="D123" i="1"/>
  <c r="F123" i="1"/>
  <c r="G123" i="1"/>
  <c r="H123" i="1"/>
  <c r="J123" i="1"/>
  <c r="K123" i="1"/>
  <c r="L123" i="1"/>
  <c r="M123" i="1"/>
  <c r="N123" i="1"/>
  <c r="O123" i="1"/>
  <c r="Q123" i="1"/>
  <c r="R123" i="1"/>
  <c r="S123" i="1"/>
  <c r="T123" i="1"/>
  <c r="U123" i="1"/>
  <c r="W123" i="1"/>
  <c r="X123" i="1"/>
  <c r="Y123" i="1"/>
  <c r="Z123" i="1"/>
  <c r="AA123" i="1"/>
  <c r="AC123" i="1"/>
  <c r="AD123" i="1"/>
  <c r="AE123" i="1"/>
  <c r="AF123" i="1"/>
  <c r="AG123" i="1"/>
  <c r="AI123" i="1"/>
  <c r="AJ123" i="1"/>
  <c r="AK123" i="1"/>
  <c r="AL123" i="1"/>
  <c r="AM123" i="1"/>
  <c r="AO123" i="1"/>
  <c r="AP123" i="1"/>
  <c r="AQ123" i="1"/>
  <c r="AS123" i="1"/>
  <c r="AT123" i="1"/>
  <c r="AU123" i="1"/>
  <c r="AV123" i="1"/>
  <c r="AW123" i="1"/>
  <c r="AX123" i="1"/>
  <c r="A124" i="1"/>
  <c r="B124" i="1"/>
  <c r="C124" i="1"/>
  <c r="D124" i="1"/>
  <c r="F124" i="1"/>
  <c r="G124" i="1"/>
  <c r="H124" i="1"/>
  <c r="J124" i="1"/>
  <c r="K124" i="1"/>
  <c r="L124" i="1"/>
  <c r="M124" i="1"/>
  <c r="N124" i="1"/>
  <c r="O124" i="1"/>
  <c r="Q124" i="1"/>
  <c r="R124" i="1"/>
  <c r="S124" i="1"/>
  <c r="T124" i="1"/>
  <c r="U124" i="1"/>
  <c r="W124" i="1"/>
  <c r="X124" i="1"/>
  <c r="Y124" i="1"/>
  <c r="Z124" i="1"/>
  <c r="AA124" i="1"/>
  <c r="AC124" i="1"/>
  <c r="AD124" i="1"/>
  <c r="AE124" i="1"/>
  <c r="AF124" i="1"/>
  <c r="AG124" i="1"/>
  <c r="AI124" i="1"/>
  <c r="AJ124" i="1"/>
  <c r="AK124" i="1"/>
  <c r="AL124" i="1"/>
  <c r="AM124" i="1"/>
  <c r="AO124" i="1"/>
  <c r="AP124" i="1"/>
  <c r="AQ124" i="1"/>
  <c r="AS124" i="1"/>
  <c r="AT124" i="1"/>
  <c r="AU124" i="1"/>
  <c r="AV124" i="1"/>
  <c r="AW124" i="1"/>
  <c r="AX124" i="1"/>
  <c r="A125" i="1"/>
  <c r="B125" i="1"/>
  <c r="C125" i="1"/>
  <c r="D125" i="1"/>
  <c r="F125" i="1"/>
  <c r="G125" i="1"/>
  <c r="H125" i="1"/>
  <c r="J125" i="1"/>
  <c r="K125" i="1"/>
  <c r="L125" i="1"/>
  <c r="M125" i="1"/>
  <c r="N125" i="1"/>
  <c r="O125" i="1"/>
  <c r="Q125" i="1"/>
  <c r="R125" i="1"/>
  <c r="S125" i="1"/>
  <c r="T125" i="1"/>
  <c r="U125" i="1"/>
  <c r="W125" i="1"/>
  <c r="X125" i="1"/>
  <c r="Y125" i="1"/>
  <c r="Z125" i="1"/>
  <c r="AA125" i="1"/>
  <c r="AC125" i="1"/>
  <c r="AD125" i="1"/>
  <c r="AE125" i="1"/>
  <c r="AF125" i="1"/>
  <c r="AG125" i="1"/>
  <c r="AI125" i="1"/>
  <c r="AJ125" i="1"/>
  <c r="AK125" i="1"/>
  <c r="AL125" i="1"/>
  <c r="AM125" i="1"/>
  <c r="AO125" i="1"/>
  <c r="AP125" i="1"/>
  <c r="AQ125" i="1"/>
  <c r="AS125" i="1"/>
  <c r="AT125" i="1"/>
  <c r="AU125" i="1"/>
  <c r="AV125" i="1"/>
  <c r="AW125" i="1"/>
  <c r="AX125" i="1"/>
  <c r="A126" i="1"/>
  <c r="B126" i="1"/>
  <c r="C126" i="1"/>
  <c r="D126" i="1"/>
  <c r="F126" i="1"/>
  <c r="G126" i="1"/>
  <c r="H126" i="1"/>
  <c r="J126" i="1"/>
  <c r="K126" i="1"/>
  <c r="L126" i="1"/>
  <c r="M126" i="1"/>
  <c r="N126" i="1"/>
  <c r="O126" i="1"/>
  <c r="Q126" i="1"/>
  <c r="R126" i="1"/>
  <c r="S126" i="1"/>
  <c r="T126" i="1"/>
  <c r="U126" i="1"/>
  <c r="W126" i="1"/>
  <c r="X126" i="1"/>
  <c r="Y126" i="1"/>
  <c r="Z126" i="1"/>
  <c r="AA126" i="1"/>
  <c r="AC126" i="1"/>
  <c r="AD126" i="1"/>
  <c r="AE126" i="1"/>
  <c r="AF126" i="1"/>
  <c r="AG126" i="1"/>
  <c r="AI126" i="1"/>
  <c r="AJ126" i="1"/>
  <c r="AK126" i="1"/>
  <c r="AL126" i="1"/>
  <c r="AM126" i="1"/>
  <c r="AO126" i="1"/>
  <c r="AP126" i="1"/>
  <c r="AQ126" i="1"/>
  <c r="AS126" i="1"/>
  <c r="AT126" i="1"/>
  <c r="AU126" i="1"/>
  <c r="AV126" i="1"/>
  <c r="AW126" i="1"/>
  <c r="AX126" i="1"/>
  <c r="A127" i="1"/>
  <c r="B127" i="1"/>
  <c r="C127" i="1"/>
  <c r="D127" i="1"/>
  <c r="F127" i="1"/>
  <c r="G127" i="1"/>
  <c r="H127" i="1"/>
  <c r="J127" i="1"/>
  <c r="K127" i="1"/>
  <c r="L127" i="1"/>
  <c r="M127" i="1"/>
  <c r="N127" i="1"/>
  <c r="O127" i="1"/>
  <c r="Q127" i="1"/>
  <c r="R127" i="1"/>
  <c r="S127" i="1"/>
  <c r="T127" i="1"/>
  <c r="U127" i="1"/>
  <c r="W127" i="1"/>
  <c r="X127" i="1"/>
  <c r="Y127" i="1"/>
  <c r="Z127" i="1"/>
  <c r="AA127" i="1"/>
  <c r="AC127" i="1"/>
  <c r="AD127" i="1"/>
  <c r="AE127" i="1"/>
  <c r="AF127" i="1"/>
  <c r="AG127" i="1"/>
  <c r="AI127" i="1"/>
  <c r="AJ127" i="1"/>
  <c r="AK127" i="1"/>
  <c r="AL127" i="1"/>
  <c r="AM127" i="1"/>
  <c r="AO127" i="1"/>
  <c r="AP127" i="1"/>
  <c r="AQ127" i="1"/>
  <c r="AS127" i="1"/>
  <c r="AT127" i="1"/>
  <c r="AU127" i="1"/>
  <c r="AV127" i="1"/>
  <c r="AW127" i="1"/>
  <c r="AX127" i="1"/>
  <c r="A128" i="1"/>
  <c r="B128" i="1"/>
  <c r="C128" i="1"/>
  <c r="D128" i="1"/>
  <c r="F128" i="1"/>
  <c r="G128" i="1"/>
  <c r="H128" i="1"/>
  <c r="J128" i="1"/>
  <c r="K128" i="1"/>
  <c r="L128" i="1"/>
  <c r="M128" i="1"/>
  <c r="N128" i="1"/>
  <c r="O128" i="1"/>
  <c r="Q128" i="1"/>
  <c r="R128" i="1"/>
  <c r="S128" i="1"/>
  <c r="T128" i="1"/>
  <c r="U128" i="1"/>
  <c r="W128" i="1"/>
  <c r="X128" i="1"/>
  <c r="Y128" i="1"/>
  <c r="Z128" i="1"/>
  <c r="AA128" i="1"/>
  <c r="AC128" i="1"/>
  <c r="AD128" i="1"/>
  <c r="AE128" i="1"/>
  <c r="AF128" i="1"/>
  <c r="AG128" i="1"/>
  <c r="AI128" i="1"/>
  <c r="AJ128" i="1"/>
  <c r="AK128" i="1"/>
  <c r="AL128" i="1"/>
  <c r="AM128" i="1"/>
  <c r="AO128" i="1"/>
  <c r="AP128" i="1"/>
  <c r="AQ128" i="1"/>
  <c r="AS128" i="1"/>
  <c r="AT128" i="1"/>
  <c r="AU128" i="1"/>
  <c r="AV128" i="1"/>
  <c r="AW128" i="1"/>
  <c r="AX128" i="1"/>
  <c r="A129" i="1"/>
  <c r="B129" i="1"/>
  <c r="C129" i="1"/>
  <c r="D129" i="1"/>
  <c r="F129" i="1"/>
  <c r="G129" i="1"/>
  <c r="H129" i="1"/>
  <c r="J129" i="1"/>
  <c r="K129" i="1"/>
  <c r="L129" i="1"/>
  <c r="M129" i="1"/>
  <c r="N129" i="1"/>
  <c r="O129" i="1"/>
  <c r="Q129" i="1"/>
  <c r="R129" i="1"/>
  <c r="S129" i="1"/>
  <c r="T129" i="1"/>
  <c r="U129" i="1"/>
  <c r="W129" i="1"/>
  <c r="X129" i="1"/>
  <c r="Y129" i="1"/>
  <c r="Z129" i="1"/>
  <c r="AA129" i="1"/>
  <c r="AC129" i="1"/>
  <c r="AD129" i="1"/>
  <c r="AE129" i="1"/>
  <c r="AF129" i="1"/>
  <c r="AG129" i="1"/>
  <c r="AI129" i="1"/>
  <c r="AJ129" i="1"/>
  <c r="AK129" i="1"/>
  <c r="AL129" i="1"/>
  <c r="AM129" i="1"/>
  <c r="AO129" i="1"/>
  <c r="AP129" i="1"/>
  <c r="AQ129" i="1"/>
  <c r="AS129" i="1"/>
  <c r="AT129" i="1"/>
  <c r="AU129" i="1"/>
  <c r="AV129" i="1"/>
  <c r="AW129" i="1"/>
  <c r="AX129" i="1"/>
  <c r="A130" i="1"/>
  <c r="B130" i="1"/>
  <c r="C130" i="1"/>
  <c r="D130" i="1"/>
  <c r="F130" i="1"/>
  <c r="G130" i="1"/>
  <c r="H130" i="1"/>
  <c r="J130" i="1"/>
  <c r="K130" i="1"/>
  <c r="L130" i="1"/>
  <c r="M130" i="1"/>
  <c r="N130" i="1"/>
  <c r="O130" i="1"/>
  <c r="Q130" i="1"/>
  <c r="R130" i="1"/>
  <c r="S130" i="1"/>
  <c r="T130" i="1"/>
  <c r="U130" i="1"/>
  <c r="W130" i="1"/>
  <c r="X130" i="1"/>
  <c r="Y130" i="1"/>
  <c r="Z130" i="1"/>
  <c r="AA130" i="1"/>
  <c r="AC130" i="1"/>
  <c r="AD130" i="1"/>
  <c r="AE130" i="1"/>
  <c r="AF130" i="1"/>
  <c r="AG130" i="1"/>
  <c r="AI130" i="1"/>
  <c r="AJ130" i="1"/>
  <c r="AK130" i="1"/>
  <c r="AL130" i="1"/>
  <c r="AM130" i="1"/>
  <c r="AO130" i="1"/>
  <c r="AP130" i="1"/>
  <c r="AQ130" i="1"/>
  <c r="AS130" i="1"/>
  <c r="AT130" i="1"/>
  <c r="AU130" i="1"/>
  <c r="AV130" i="1"/>
  <c r="AW130" i="1"/>
  <c r="AX130" i="1"/>
  <c r="A131" i="1"/>
  <c r="B131" i="1"/>
  <c r="C131" i="1"/>
  <c r="D131" i="1"/>
  <c r="F131" i="1"/>
  <c r="G131" i="1"/>
  <c r="H131" i="1"/>
  <c r="J131" i="1"/>
  <c r="K131" i="1"/>
  <c r="L131" i="1"/>
  <c r="M131" i="1"/>
  <c r="N131" i="1"/>
  <c r="O131" i="1"/>
  <c r="Q131" i="1"/>
  <c r="R131" i="1"/>
  <c r="S131" i="1"/>
  <c r="T131" i="1"/>
  <c r="U131" i="1"/>
  <c r="W131" i="1"/>
  <c r="X131" i="1"/>
  <c r="Y131" i="1"/>
  <c r="Z131" i="1"/>
  <c r="AA131" i="1"/>
  <c r="AC131" i="1"/>
  <c r="AD131" i="1"/>
  <c r="AE131" i="1"/>
  <c r="AF131" i="1"/>
  <c r="AG131" i="1"/>
  <c r="AI131" i="1"/>
  <c r="AJ131" i="1"/>
  <c r="AK131" i="1"/>
  <c r="AL131" i="1"/>
  <c r="AM131" i="1"/>
  <c r="AO131" i="1"/>
  <c r="AP131" i="1"/>
  <c r="AQ131" i="1"/>
  <c r="AS131" i="1"/>
  <c r="AT131" i="1"/>
  <c r="AU131" i="1"/>
  <c r="AV131" i="1"/>
  <c r="AW131" i="1"/>
  <c r="AX131" i="1"/>
  <c r="A132" i="1"/>
  <c r="B132" i="1"/>
  <c r="C132" i="1"/>
  <c r="D132" i="1"/>
  <c r="F132" i="1"/>
  <c r="G132" i="1"/>
  <c r="H132" i="1"/>
  <c r="J132" i="1"/>
  <c r="K132" i="1"/>
  <c r="L132" i="1"/>
  <c r="M132" i="1"/>
  <c r="N132" i="1"/>
  <c r="O132" i="1"/>
  <c r="Q132" i="1"/>
  <c r="R132" i="1"/>
  <c r="S132" i="1"/>
  <c r="T132" i="1"/>
  <c r="U132" i="1"/>
  <c r="W132" i="1"/>
  <c r="X132" i="1"/>
  <c r="Y132" i="1"/>
  <c r="Z132" i="1"/>
  <c r="AA132" i="1"/>
  <c r="AC132" i="1"/>
  <c r="AD132" i="1"/>
  <c r="AE132" i="1"/>
  <c r="AF132" i="1"/>
  <c r="AG132" i="1"/>
  <c r="AI132" i="1"/>
  <c r="AJ132" i="1"/>
  <c r="AK132" i="1"/>
  <c r="AL132" i="1"/>
  <c r="AM132" i="1"/>
  <c r="AO132" i="1"/>
  <c r="AP132" i="1"/>
  <c r="AQ132" i="1"/>
  <c r="AS132" i="1"/>
  <c r="AT132" i="1"/>
  <c r="AU132" i="1"/>
  <c r="AV132" i="1"/>
  <c r="AW132" i="1"/>
  <c r="AX132" i="1"/>
  <c r="A133" i="1"/>
  <c r="B133" i="1"/>
  <c r="C133" i="1"/>
  <c r="D133" i="1"/>
  <c r="F133" i="1"/>
  <c r="G133" i="1"/>
  <c r="H133" i="1"/>
  <c r="J133" i="1"/>
  <c r="K133" i="1"/>
  <c r="L133" i="1"/>
  <c r="M133" i="1"/>
  <c r="N133" i="1"/>
  <c r="O133" i="1"/>
  <c r="Q133" i="1"/>
  <c r="R133" i="1"/>
  <c r="S133" i="1"/>
  <c r="T133" i="1"/>
  <c r="U133" i="1"/>
  <c r="W133" i="1"/>
  <c r="X133" i="1"/>
  <c r="Y133" i="1"/>
  <c r="Z133" i="1"/>
  <c r="AA133" i="1"/>
  <c r="AC133" i="1"/>
  <c r="AD133" i="1"/>
  <c r="AE133" i="1"/>
  <c r="AF133" i="1"/>
  <c r="AG133" i="1"/>
  <c r="AI133" i="1"/>
  <c r="AJ133" i="1"/>
  <c r="AK133" i="1"/>
  <c r="AL133" i="1"/>
  <c r="AM133" i="1"/>
  <c r="AO133" i="1"/>
  <c r="AP133" i="1"/>
  <c r="AQ133" i="1"/>
  <c r="AS133" i="1"/>
  <c r="AT133" i="1"/>
  <c r="AU133" i="1"/>
  <c r="AV133" i="1"/>
  <c r="AW133" i="1"/>
  <c r="AX133" i="1"/>
  <c r="A134" i="1"/>
  <c r="B134" i="1"/>
  <c r="C134" i="1"/>
  <c r="D134" i="1"/>
  <c r="F134" i="1"/>
  <c r="G134" i="1"/>
  <c r="H134" i="1"/>
  <c r="J134" i="1"/>
  <c r="K134" i="1"/>
  <c r="L134" i="1"/>
  <c r="M134" i="1"/>
  <c r="N134" i="1"/>
  <c r="O134" i="1"/>
  <c r="Q134" i="1"/>
  <c r="R134" i="1"/>
  <c r="S134" i="1"/>
  <c r="T134" i="1"/>
  <c r="U134" i="1"/>
  <c r="W134" i="1"/>
  <c r="X134" i="1"/>
  <c r="Y134" i="1"/>
  <c r="Z134" i="1"/>
  <c r="AA134" i="1"/>
  <c r="AC134" i="1"/>
  <c r="AD134" i="1"/>
  <c r="AE134" i="1"/>
  <c r="AF134" i="1"/>
  <c r="AG134" i="1"/>
  <c r="AI134" i="1"/>
  <c r="AJ134" i="1"/>
  <c r="AK134" i="1"/>
  <c r="AL134" i="1"/>
  <c r="AM134" i="1"/>
  <c r="AO134" i="1"/>
  <c r="AP134" i="1"/>
  <c r="AQ134" i="1"/>
  <c r="AS134" i="1"/>
  <c r="AT134" i="1"/>
  <c r="AU134" i="1"/>
  <c r="AV134" i="1"/>
  <c r="AW134" i="1"/>
  <c r="AX134" i="1"/>
  <c r="A135" i="1"/>
  <c r="B135" i="1"/>
  <c r="C135" i="1"/>
  <c r="D135" i="1"/>
  <c r="F135" i="1"/>
  <c r="G135" i="1"/>
  <c r="H135" i="1"/>
  <c r="J135" i="1"/>
  <c r="K135" i="1"/>
  <c r="L135" i="1"/>
  <c r="M135" i="1"/>
  <c r="N135" i="1"/>
  <c r="O135" i="1"/>
  <c r="Q135" i="1"/>
  <c r="R135" i="1"/>
  <c r="S135" i="1"/>
  <c r="T135" i="1"/>
  <c r="U135" i="1"/>
  <c r="W135" i="1"/>
  <c r="X135" i="1"/>
  <c r="Y135" i="1"/>
  <c r="Z135" i="1"/>
  <c r="AA135" i="1"/>
  <c r="AC135" i="1"/>
  <c r="AD135" i="1"/>
  <c r="AE135" i="1"/>
  <c r="AF135" i="1"/>
  <c r="AG135" i="1"/>
  <c r="AI135" i="1"/>
  <c r="AJ135" i="1"/>
  <c r="AK135" i="1"/>
  <c r="AL135" i="1"/>
  <c r="AM135" i="1"/>
  <c r="AO135" i="1"/>
  <c r="AP135" i="1"/>
  <c r="AQ135" i="1"/>
  <c r="AS135" i="1"/>
  <c r="AT135" i="1"/>
  <c r="AU135" i="1"/>
  <c r="AV135" i="1"/>
  <c r="AW135" i="1"/>
  <c r="AX135" i="1"/>
  <c r="A136" i="1"/>
  <c r="B136" i="1"/>
  <c r="C136" i="1"/>
  <c r="D136" i="1"/>
  <c r="F136" i="1"/>
  <c r="G136" i="1"/>
  <c r="H136" i="1"/>
  <c r="J136" i="1"/>
  <c r="K136" i="1"/>
  <c r="L136" i="1"/>
  <c r="M136" i="1"/>
  <c r="N136" i="1"/>
  <c r="O136" i="1"/>
  <c r="Q136" i="1"/>
  <c r="R136" i="1"/>
  <c r="S136" i="1"/>
  <c r="T136" i="1"/>
  <c r="U136" i="1"/>
  <c r="W136" i="1"/>
  <c r="X136" i="1"/>
  <c r="Y136" i="1"/>
  <c r="Z136" i="1"/>
  <c r="AA136" i="1"/>
  <c r="AC136" i="1"/>
  <c r="AD136" i="1"/>
  <c r="AE136" i="1"/>
  <c r="AF136" i="1"/>
  <c r="AG136" i="1"/>
  <c r="AI136" i="1"/>
  <c r="AJ136" i="1"/>
  <c r="AK136" i="1"/>
  <c r="AL136" i="1"/>
  <c r="AM136" i="1"/>
  <c r="AO136" i="1"/>
  <c r="AP136" i="1"/>
  <c r="AQ136" i="1"/>
  <c r="AS136" i="1"/>
  <c r="AT136" i="1"/>
  <c r="AU136" i="1"/>
  <c r="AV136" i="1"/>
  <c r="AW136" i="1"/>
  <c r="AX136" i="1"/>
  <c r="A137" i="1"/>
  <c r="B137" i="1"/>
  <c r="C137" i="1"/>
  <c r="D137" i="1"/>
  <c r="F137" i="1"/>
  <c r="G137" i="1"/>
  <c r="H137" i="1"/>
  <c r="J137" i="1"/>
  <c r="K137" i="1"/>
  <c r="L137" i="1"/>
  <c r="M137" i="1"/>
  <c r="N137" i="1"/>
  <c r="O137" i="1"/>
  <c r="Q137" i="1"/>
  <c r="R137" i="1"/>
  <c r="S137" i="1"/>
  <c r="T137" i="1"/>
  <c r="U137" i="1"/>
  <c r="W137" i="1"/>
  <c r="X137" i="1"/>
  <c r="Y137" i="1"/>
  <c r="Z137" i="1"/>
  <c r="AA137" i="1"/>
  <c r="AC137" i="1"/>
  <c r="AD137" i="1"/>
  <c r="AE137" i="1"/>
  <c r="AF137" i="1"/>
  <c r="AG137" i="1"/>
  <c r="AI137" i="1"/>
  <c r="AJ137" i="1"/>
  <c r="AK137" i="1"/>
  <c r="AL137" i="1"/>
  <c r="AM137" i="1"/>
  <c r="AO137" i="1"/>
  <c r="AP137" i="1"/>
  <c r="AQ137" i="1"/>
  <c r="AS137" i="1"/>
  <c r="AT137" i="1"/>
  <c r="AU137" i="1"/>
  <c r="AV137" i="1"/>
  <c r="AW137" i="1"/>
  <c r="AX137" i="1"/>
  <c r="A138" i="1"/>
  <c r="B138" i="1"/>
  <c r="C138" i="1"/>
  <c r="D138" i="1"/>
  <c r="F138" i="1"/>
  <c r="G138" i="1"/>
  <c r="H138" i="1"/>
  <c r="J138" i="1"/>
  <c r="K138" i="1"/>
  <c r="L138" i="1"/>
  <c r="M138" i="1"/>
  <c r="N138" i="1"/>
  <c r="O138" i="1"/>
  <c r="Q138" i="1"/>
  <c r="R138" i="1"/>
  <c r="S138" i="1"/>
  <c r="T138" i="1"/>
  <c r="U138" i="1"/>
  <c r="W138" i="1"/>
  <c r="X138" i="1"/>
  <c r="Y138" i="1"/>
  <c r="Z138" i="1"/>
  <c r="AA138" i="1"/>
  <c r="AC138" i="1"/>
  <c r="AD138" i="1"/>
  <c r="AE138" i="1"/>
  <c r="AF138" i="1"/>
  <c r="AG138" i="1"/>
  <c r="AI138" i="1"/>
  <c r="AJ138" i="1"/>
  <c r="AK138" i="1"/>
  <c r="AL138" i="1"/>
  <c r="AM138" i="1"/>
  <c r="AO138" i="1"/>
  <c r="AP138" i="1"/>
  <c r="AQ138" i="1"/>
  <c r="AS138" i="1"/>
  <c r="AT138" i="1"/>
  <c r="AU138" i="1"/>
  <c r="AV138" i="1"/>
  <c r="AW138" i="1"/>
  <c r="AX138" i="1"/>
  <c r="A139" i="1"/>
  <c r="B139" i="1"/>
  <c r="C139" i="1"/>
  <c r="D139" i="1"/>
  <c r="F139" i="1"/>
  <c r="G139" i="1"/>
  <c r="H139" i="1"/>
  <c r="J139" i="1"/>
  <c r="K139" i="1"/>
  <c r="L139" i="1"/>
  <c r="M139" i="1"/>
  <c r="N139" i="1"/>
  <c r="O139" i="1"/>
  <c r="Q139" i="1"/>
  <c r="R139" i="1"/>
  <c r="S139" i="1"/>
  <c r="T139" i="1"/>
  <c r="U139" i="1"/>
  <c r="W139" i="1"/>
  <c r="X139" i="1"/>
  <c r="Y139" i="1"/>
  <c r="Z139" i="1"/>
  <c r="AA139" i="1"/>
  <c r="AC139" i="1"/>
  <c r="AD139" i="1"/>
  <c r="AE139" i="1"/>
  <c r="AF139" i="1"/>
  <c r="AG139" i="1"/>
  <c r="AI139" i="1"/>
  <c r="AJ139" i="1"/>
  <c r="AK139" i="1"/>
  <c r="AL139" i="1"/>
  <c r="AM139" i="1"/>
  <c r="AO139" i="1"/>
  <c r="AP139" i="1"/>
  <c r="AQ139" i="1"/>
  <c r="AS139" i="1"/>
  <c r="AT139" i="1"/>
  <c r="AU139" i="1"/>
  <c r="AV139" i="1"/>
  <c r="AW139" i="1"/>
  <c r="AX139" i="1"/>
  <c r="A140" i="1"/>
  <c r="B140" i="1"/>
  <c r="C140" i="1"/>
  <c r="D140" i="1"/>
  <c r="F140" i="1"/>
  <c r="G140" i="1"/>
  <c r="H140" i="1"/>
  <c r="J140" i="1"/>
  <c r="K140" i="1"/>
  <c r="L140" i="1"/>
  <c r="M140" i="1"/>
  <c r="N140" i="1"/>
  <c r="O140" i="1"/>
  <c r="Q140" i="1"/>
  <c r="R140" i="1"/>
  <c r="S140" i="1"/>
  <c r="T140" i="1"/>
  <c r="U140" i="1"/>
  <c r="W140" i="1"/>
  <c r="X140" i="1"/>
  <c r="Y140" i="1"/>
  <c r="Z140" i="1"/>
  <c r="AA140" i="1"/>
  <c r="AC140" i="1"/>
  <c r="AD140" i="1"/>
  <c r="AE140" i="1"/>
  <c r="AF140" i="1"/>
  <c r="AG140" i="1"/>
  <c r="AI140" i="1"/>
  <c r="AJ140" i="1"/>
  <c r="AK140" i="1"/>
  <c r="AL140" i="1"/>
  <c r="AM140" i="1"/>
  <c r="AO140" i="1"/>
  <c r="AP140" i="1"/>
  <c r="AQ140" i="1"/>
  <c r="AS140" i="1"/>
  <c r="AT140" i="1"/>
  <c r="AU140" i="1"/>
  <c r="AV140" i="1"/>
  <c r="AW140" i="1"/>
  <c r="AX140" i="1"/>
  <c r="A141" i="1"/>
  <c r="B141" i="1"/>
  <c r="C141" i="1"/>
  <c r="D141" i="1"/>
  <c r="F141" i="1"/>
  <c r="G141" i="1"/>
  <c r="H141" i="1"/>
  <c r="J141" i="1"/>
  <c r="K141" i="1"/>
  <c r="L141" i="1"/>
  <c r="M141" i="1"/>
  <c r="N141" i="1"/>
  <c r="O141" i="1"/>
  <c r="Q141" i="1"/>
  <c r="R141" i="1"/>
  <c r="S141" i="1"/>
  <c r="T141" i="1"/>
  <c r="U141" i="1"/>
  <c r="W141" i="1"/>
  <c r="X141" i="1"/>
  <c r="Y141" i="1"/>
  <c r="Z141" i="1"/>
  <c r="AA141" i="1"/>
  <c r="AC141" i="1"/>
  <c r="AD141" i="1"/>
  <c r="AE141" i="1"/>
  <c r="AF141" i="1"/>
  <c r="AG141" i="1"/>
  <c r="AI141" i="1"/>
  <c r="AJ141" i="1"/>
  <c r="AK141" i="1"/>
  <c r="AL141" i="1"/>
  <c r="AM141" i="1"/>
  <c r="AO141" i="1"/>
  <c r="AP141" i="1"/>
  <c r="AQ141" i="1"/>
  <c r="AS141" i="1"/>
  <c r="AT141" i="1"/>
  <c r="AU141" i="1"/>
  <c r="AV141" i="1"/>
  <c r="AW141" i="1"/>
  <c r="AX141" i="1"/>
  <c r="A142" i="1"/>
  <c r="B142" i="1"/>
  <c r="C142" i="1"/>
  <c r="D142" i="1"/>
  <c r="F142" i="1"/>
  <c r="G142" i="1"/>
  <c r="H142" i="1"/>
  <c r="J142" i="1"/>
  <c r="K142" i="1"/>
  <c r="L142" i="1"/>
  <c r="M142" i="1"/>
  <c r="N142" i="1"/>
  <c r="O142" i="1"/>
  <c r="Q142" i="1"/>
  <c r="R142" i="1"/>
  <c r="S142" i="1"/>
  <c r="T142" i="1"/>
  <c r="U142" i="1"/>
  <c r="W142" i="1"/>
  <c r="X142" i="1"/>
  <c r="Y142" i="1"/>
  <c r="Z142" i="1"/>
  <c r="AA142" i="1"/>
  <c r="AC142" i="1"/>
  <c r="AD142" i="1"/>
  <c r="AE142" i="1"/>
  <c r="AF142" i="1"/>
  <c r="AG142" i="1"/>
  <c r="AI142" i="1"/>
  <c r="AJ142" i="1"/>
  <c r="AK142" i="1"/>
  <c r="AL142" i="1"/>
  <c r="AM142" i="1"/>
  <c r="AO142" i="1"/>
  <c r="AP142" i="1"/>
  <c r="AQ142" i="1"/>
  <c r="AS142" i="1"/>
  <c r="AT142" i="1"/>
  <c r="AU142" i="1"/>
  <c r="AV142" i="1"/>
  <c r="AW142" i="1"/>
  <c r="AX142" i="1"/>
  <c r="A143" i="1"/>
  <c r="B143" i="1"/>
  <c r="C143" i="1"/>
  <c r="D143" i="1"/>
  <c r="F143" i="1"/>
  <c r="G143" i="1"/>
  <c r="H143" i="1"/>
  <c r="J143" i="1"/>
  <c r="K143" i="1"/>
  <c r="L143" i="1"/>
  <c r="M143" i="1"/>
  <c r="N143" i="1"/>
  <c r="O143" i="1"/>
  <c r="Q143" i="1"/>
  <c r="R143" i="1"/>
  <c r="S143" i="1"/>
  <c r="T143" i="1"/>
  <c r="U143" i="1"/>
  <c r="W143" i="1"/>
  <c r="X143" i="1"/>
  <c r="Y143" i="1"/>
  <c r="Z143" i="1"/>
  <c r="AA143" i="1"/>
  <c r="AC143" i="1"/>
  <c r="AD143" i="1"/>
  <c r="AE143" i="1"/>
  <c r="AF143" i="1"/>
  <c r="AG143" i="1"/>
  <c r="AI143" i="1"/>
  <c r="AJ143" i="1"/>
  <c r="AK143" i="1"/>
  <c r="AL143" i="1"/>
  <c r="AM143" i="1"/>
  <c r="AO143" i="1"/>
  <c r="AP143" i="1"/>
  <c r="AQ143" i="1"/>
  <c r="AS143" i="1"/>
  <c r="AT143" i="1"/>
  <c r="AU143" i="1"/>
  <c r="AV143" i="1"/>
  <c r="AW143" i="1"/>
  <c r="AX143" i="1"/>
  <c r="A144" i="1"/>
  <c r="B144" i="1"/>
  <c r="C144" i="1"/>
  <c r="D144" i="1"/>
  <c r="F144" i="1"/>
  <c r="G144" i="1"/>
  <c r="H144" i="1"/>
  <c r="J144" i="1"/>
  <c r="K144" i="1"/>
  <c r="L144" i="1"/>
  <c r="M144" i="1"/>
  <c r="N144" i="1"/>
  <c r="O144" i="1"/>
  <c r="Q144" i="1"/>
  <c r="R144" i="1"/>
  <c r="S144" i="1"/>
  <c r="T144" i="1"/>
  <c r="U144" i="1"/>
  <c r="W144" i="1"/>
  <c r="X144" i="1"/>
  <c r="Y144" i="1"/>
  <c r="Z144" i="1"/>
  <c r="AA144" i="1"/>
  <c r="AC144" i="1"/>
  <c r="AD144" i="1"/>
  <c r="AE144" i="1"/>
  <c r="AF144" i="1"/>
  <c r="AG144" i="1"/>
  <c r="AI144" i="1"/>
  <c r="AJ144" i="1"/>
  <c r="AK144" i="1"/>
  <c r="AL144" i="1"/>
  <c r="AM144" i="1"/>
  <c r="AO144" i="1"/>
  <c r="AP144" i="1"/>
  <c r="AQ144" i="1"/>
  <c r="AS144" i="1"/>
  <c r="AT144" i="1"/>
  <c r="AU144" i="1"/>
  <c r="AV144" i="1"/>
  <c r="AW144" i="1"/>
  <c r="AX144" i="1"/>
  <c r="A145" i="1"/>
  <c r="B145" i="1"/>
  <c r="C145" i="1"/>
  <c r="D145" i="1"/>
  <c r="F145" i="1"/>
  <c r="G145" i="1"/>
  <c r="H145" i="1"/>
  <c r="J145" i="1"/>
  <c r="K145" i="1"/>
  <c r="L145" i="1"/>
  <c r="M145" i="1"/>
  <c r="N145" i="1"/>
  <c r="O145" i="1"/>
  <c r="Q145" i="1"/>
  <c r="R145" i="1"/>
  <c r="S145" i="1"/>
  <c r="T145" i="1"/>
  <c r="U145" i="1"/>
  <c r="W145" i="1"/>
  <c r="X145" i="1"/>
  <c r="Y145" i="1"/>
  <c r="Z145" i="1"/>
  <c r="AA145" i="1"/>
  <c r="AC145" i="1"/>
  <c r="AD145" i="1"/>
  <c r="AE145" i="1"/>
  <c r="AF145" i="1"/>
  <c r="AG145" i="1"/>
  <c r="AI145" i="1"/>
  <c r="AJ145" i="1"/>
  <c r="AK145" i="1"/>
  <c r="AL145" i="1"/>
  <c r="AM145" i="1"/>
  <c r="AO145" i="1"/>
  <c r="AP145" i="1"/>
  <c r="AQ145" i="1"/>
  <c r="AS145" i="1"/>
  <c r="AT145" i="1"/>
  <c r="AU145" i="1"/>
  <c r="AV145" i="1"/>
  <c r="AW145" i="1"/>
  <c r="AX145" i="1"/>
  <c r="A146" i="1"/>
  <c r="B146" i="1"/>
  <c r="C146" i="1"/>
  <c r="D146" i="1"/>
  <c r="F146" i="1"/>
  <c r="G146" i="1"/>
  <c r="H146" i="1"/>
  <c r="J146" i="1"/>
  <c r="K146" i="1"/>
  <c r="L146" i="1"/>
  <c r="M146" i="1"/>
  <c r="N146" i="1"/>
  <c r="O146" i="1"/>
  <c r="Q146" i="1"/>
  <c r="R146" i="1"/>
  <c r="S146" i="1"/>
  <c r="T146" i="1"/>
  <c r="U146" i="1"/>
  <c r="W146" i="1"/>
  <c r="X146" i="1"/>
  <c r="Y146" i="1"/>
  <c r="Z146" i="1"/>
  <c r="AA146" i="1"/>
  <c r="AC146" i="1"/>
  <c r="AD146" i="1"/>
  <c r="AE146" i="1"/>
  <c r="AF146" i="1"/>
  <c r="AG146" i="1"/>
  <c r="AI146" i="1"/>
  <c r="AJ146" i="1"/>
  <c r="AK146" i="1"/>
  <c r="AL146" i="1"/>
  <c r="AM146" i="1"/>
  <c r="AO146" i="1"/>
  <c r="AP146" i="1"/>
  <c r="AQ146" i="1"/>
  <c r="AS146" i="1"/>
  <c r="AT146" i="1"/>
  <c r="AU146" i="1"/>
  <c r="AV146" i="1"/>
  <c r="AW146" i="1"/>
  <c r="AX146" i="1"/>
  <c r="A147" i="1"/>
  <c r="B147" i="1"/>
  <c r="C147" i="1"/>
  <c r="D147" i="1"/>
  <c r="F147" i="1"/>
  <c r="G147" i="1"/>
  <c r="H147" i="1"/>
  <c r="J147" i="1"/>
  <c r="K147" i="1"/>
  <c r="L147" i="1"/>
  <c r="M147" i="1"/>
  <c r="N147" i="1"/>
  <c r="O147" i="1"/>
  <c r="Q147" i="1"/>
  <c r="R147" i="1"/>
  <c r="S147" i="1"/>
  <c r="T147" i="1"/>
  <c r="U147" i="1"/>
  <c r="W147" i="1"/>
  <c r="X147" i="1"/>
  <c r="Y147" i="1"/>
  <c r="Z147" i="1"/>
  <c r="AA147" i="1"/>
  <c r="AC147" i="1"/>
  <c r="AD147" i="1"/>
  <c r="AE147" i="1"/>
  <c r="AF147" i="1"/>
  <c r="AG147" i="1"/>
  <c r="AI147" i="1"/>
  <c r="AJ147" i="1"/>
  <c r="AK147" i="1"/>
  <c r="AL147" i="1"/>
  <c r="AM147" i="1"/>
  <c r="AO147" i="1"/>
  <c r="AP147" i="1"/>
  <c r="AQ147" i="1"/>
  <c r="AS147" i="1"/>
  <c r="AT147" i="1"/>
  <c r="AU147" i="1"/>
  <c r="AV147" i="1"/>
  <c r="AW147" i="1"/>
  <c r="AX147" i="1"/>
  <c r="A148" i="1"/>
  <c r="B148" i="1"/>
  <c r="C148" i="1"/>
  <c r="D148" i="1"/>
  <c r="F148" i="1"/>
  <c r="G148" i="1"/>
  <c r="H148" i="1"/>
  <c r="J148" i="1"/>
  <c r="K148" i="1"/>
  <c r="L148" i="1"/>
  <c r="M148" i="1"/>
  <c r="N148" i="1"/>
  <c r="O148" i="1"/>
  <c r="Q148" i="1"/>
  <c r="R148" i="1"/>
  <c r="S148" i="1"/>
  <c r="T148" i="1"/>
  <c r="U148" i="1"/>
  <c r="W148" i="1"/>
  <c r="X148" i="1"/>
  <c r="Y148" i="1"/>
  <c r="Z148" i="1"/>
  <c r="AA148" i="1"/>
  <c r="AC148" i="1"/>
  <c r="AD148" i="1"/>
  <c r="AE148" i="1"/>
  <c r="AF148" i="1"/>
  <c r="AG148" i="1"/>
  <c r="AI148" i="1"/>
  <c r="AJ148" i="1"/>
  <c r="AK148" i="1"/>
  <c r="AL148" i="1"/>
  <c r="AM148" i="1"/>
  <c r="AO148" i="1"/>
  <c r="AP148" i="1"/>
  <c r="AQ148" i="1"/>
  <c r="AS148" i="1"/>
  <c r="AT148" i="1"/>
  <c r="AU148" i="1"/>
  <c r="AV148" i="1"/>
  <c r="AW148" i="1"/>
  <c r="AX148" i="1"/>
  <c r="A149" i="1"/>
  <c r="B149" i="1"/>
  <c r="C149" i="1"/>
  <c r="D149" i="1"/>
  <c r="F149" i="1"/>
  <c r="G149" i="1"/>
  <c r="H149" i="1"/>
  <c r="J149" i="1"/>
  <c r="K149" i="1"/>
  <c r="L149" i="1"/>
  <c r="M149" i="1"/>
  <c r="N149" i="1"/>
  <c r="O149" i="1"/>
  <c r="Q149" i="1"/>
  <c r="R149" i="1"/>
  <c r="S149" i="1"/>
  <c r="T149" i="1"/>
  <c r="U149" i="1"/>
  <c r="W149" i="1"/>
  <c r="X149" i="1"/>
  <c r="Y149" i="1"/>
  <c r="Z149" i="1"/>
  <c r="AA149" i="1"/>
  <c r="AC149" i="1"/>
  <c r="AD149" i="1"/>
  <c r="AE149" i="1"/>
  <c r="AF149" i="1"/>
  <c r="AG149" i="1"/>
  <c r="AI149" i="1"/>
  <c r="AJ149" i="1"/>
  <c r="AK149" i="1"/>
  <c r="AL149" i="1"/>
  <c r="AM149" i="1"/>
  <c r="AO149" i="1"/>
  <c r="AP149" i="1"/>
  <c r="AQ149" i="1"/>
  <c r="AS149" i="1"/>
  <c r="AT149" i="1"/>
  <c r="AU149" i="1"/>
  <c r="AV149" i="1"/>
  <c r="AW149" i="1"/>
  <c r="AX149" i="1"/>
  <c r="A150" i="1"/>
  <c r="B150" i="1"/>
  <c r="C150" i="1"/>
  <c r="D150" i="1"/>
  <c r="F150" i="1"/>
  <c r="G150" i="1"/>
  <c r="H150" i="1"/>
  <c r="J150" i="1"/>
  <c r="K150" i="1"/>
  <c r="L150" i="1"/>
  <c r="M150" i="1"/>
  <c r="N150" i="1"/>
  <c r="O150" i="1"/>
  <c r="Q150" i="1"/>
  <c r="R150" i="1"/>
  <c r="S150" i="1"/>
  <c r="T150" i="1"/>
  <c r="U150" i="1"/>
  <c r="W150" i="1"/>
  <c r="X150" i="1"/>
  <c r="Y150" i="1"/>
  <c r="Z150" i="1"/>
  <c r="AA150" i="1"/>
  <c r="AC150" i="1"/>
  <c r="AD150" i="1"/>
  <c r="AE150" i="1"/>
  <c r="AF150" i="1"/>
  <c r="AG150" i="1"/>
  <c r="AI150" i="1"/>
  <c r="AJ150" i="1"/>
  <c r="AK150" i="1"/>
  <c r="AL150" i="1"/>
  <c r="AM150" i="1"/>
  <c r="AO150" i="1"/>
  <c r="AP150" i="1"/>
  <c r="AQ150" i="1"/>
  <c r="AS150" i="1"/>
  <c r="AT150" i="1"/>
  <c r="AU150" i="1"/>
  <c r="AV150" i="1"/>
  <c r="AW150" i="1"/>
  <c r="AX150" i="1"/>
  <c r="A151" i="1"/>
  <c r="B151" i="1"/>
  <c r="C151" i="1"/>
  <c r="D151" i="1"/>
  <c r="F151" i="1"/>
  <c r="G151" i="1"/>
  <c r="H151" i="1"/>
  <c r="J151" i="1"/>
  <c r="K151" i="1"/>
  <c r="L151" i="1"/>
  <c r="M151" i="1"/>
  <c r="N151" i="1"/>
  <c r="O151" i="1"/>
  <c r="Q151" i="1"/>
  <c r="R151" i="1"/>
  <c r="S151" i="1"/>
  <c r="T151" i="1"/>
  <c r="U151" i="1"/>
  <c r="W151" i="1"/>
  <c r="X151" i="1"/>
  <c r="Y151" i="1"/>
  <c r="Z151" i="1"/>
  <c r="AA151" i="1"/>
  <c r="AC151" i="1"/>
  <c r="AD151" i="1"/>
  <c r="AE151" i="1"/>
  <c r="AF151" i="1"/>
  <c r="AG151" i="1"/>
  <c r="AI151" i="1"/>
  <c r="AJ151" i="1"/>
  <c r="AK151" i="1"/>
  <c r="AL151" i="1"/>
  <c r="AM151" i="1"/>
  <c r="AO151" i="1"/>
  <c r="AP151" i="1"/>
  <c r="AQ151" i="1"/>
  <c r="AS151" i="1"/>
  <c r="AT151" i="1"/>
  <c r="AU151" i="1"/>
  <c r="AV151" i="1"/>
  <c r="AW151" i="1"/>
  <c r="AX151" i="1"/>
  <c r="A152" i="1"/>
  <c r="B152" i="1"/>
  <c r="C152" i="1"/>
  <c r="D152" i="1"/>
  <c r="F152" i="1"/>
  <c r="G152" i="1"/>
  <c r="H152" i="1"/>
  <c r="J152" i="1"/>
  <c r="K152" i="1"/>
  <c r="L152" i="1"/>
  <c r="M152" i="1"/>
  <c r="N152" i="1"/>
  <c r="O152" i="1"/>
  <c r="Q152" i="1"/>
  <c r="R152" i="1"/>
  <c r="S152" i="1"/>
  <c r="T152" i="1"/>
  <c r="U152" i="1"/>
  <c r="W152" i="1"/>
  <c r="X152" i="1"/>
  <c r="Y152" i="1"/>
  <c r="Z152" i="1"/>
  <c r="AA152" i="1"/>
  <c r="AC152" i="1"/>
  <c r="AD152" i="1"/>
  <c r="AE152" i="1"/>
  <c r="AF152" i="1"/>
  <c r="AG152" i="1"/>
  <c r="AI152" i="1"/>
  <c r="AJ152" i="1"/>
  <c r="AK152" i="1"/>
  <c r="AL152" i="1"/>
  <c r="AM152" i="1"/>
  <c r="AO152" i="1"/>
  <c r="AP152" i="1"/>
  <c r="AQ152" i="1"/>
  <c r="AS152" i="1"/>
  <c r="AT152" i="1"/>
  <c r="AU152" i="1"/>
  <c r="AV152" i="1"/>
  <c r="AW152" i="1"/>
  <c r="AX152" i="1"/>
  <c r="A153" i="1"/>
  <c r="B153" i="1"/>
  <c r="C153" i="1"/>
  <c r="D153" i="1"/>
  <c r="F153" i="1"/>
  <c r="G153" i="1"/>
  <c r="H153" i="1"/>
  <c r="J153" i="1"/>
  <c r="K153" i="1"/>
  <c r="L153" i="1"/>
  <c r="M153" i="1"/>
  <c r="N153" i="1"/>
  <c r="O153" i="1"/>
  <c r="Q153" i="1"/>
  <c r="R153" i="1"/>
  <c r="S153" i="1"/>
  <c r="T153" i="1"/>
  <c r="U153" i="1"/>
  <c r="W153" i="1"/>
  <c r="X153" i="1"/>
  <c r="Y153" i="1"/>
  <c r="Z153" i="1"/>
  <c r="AA153" i="1"/>
  <c r="AC153" i="1"/>
  <c r="AD153" i="1"/>
  <c r="AE153" i="1"/>
  <c r="AF153" i="1"/>
  <c r="AG153" i="1"/>
  <c r="AI153" i="1"/>
  <c r="AJ153" i="1"/>
  <c r="AK153" i="1"/>
  <c r="AL153" i="1"/>
  <c r="AM153" i="1"/>
  <c r="AO153" i="1"/>
  <c r="AP153" i="1"/>
  <c r="AQ153" i="1"/>
  <c r="AS153" i="1"/>
  <c r="AT153" i="1"/>
  <c r="AU153" i="1"/>
  <c r="AV153" i="1"/>
  <c r="AW153" i="1"/>
  <c r="AX153" i="1"/>
  <c r="A154" i="1"/>
  <c r="B154" i="1"/>
  <c r="C154" i="1"/>
  <c r="D154" i="1"/>
  <c r="F154" i="1"/>
  <c r="G154" i="1"/>
  <c r="H154" i="1"/>
  <c r="J154" i="1"/>
  <c r="K154" i="1"/>
  <c r="L154" i="1"/>
  <c r="M154" i="1"/>
  <c r="N154" i="1"/>
  <c r="O154" i="1"/>
  <c r="Q154" i="1"/>
  <c r="R154" i="1"/>
  <c r="S154" i="1"/>
  <c r="T154" i="1"/>
  <c r="U154" i="1"/>
  <c r="W154" i="1"/>
  <c r="X154" i="1"/>
  <c r="Y154" i="1"/>
  <c r="Z154" i="1"/>
  <c r="AA154" i="1"/>
  <c r="AC154" i="1"/>
  <c r="AD154" i="1"/>
  <c r="AE154" i="1"/>
  <c r="AF154" i="1"/>
  <c r="AG154" i="1"/>
  <c r="AI154" i="1"/>
  <c r="AJ154" i="1"/>
  <c r="AK154" i="1"/>
  <c r="AL154" i="1"/>
  <c r="AM154" i="1"/>
  <c r="AO154" i="1"/>
  <c r="AP154" i="1"/>
  <c r="AQ154" i="1"/>
  <c r="AS154" i="1"/>
  <c r="AT154" i="1"/>
  <c r="AU154" i="1"/>
  <c r="AV154" i="1"/>
  <c r="AW154" i="1"/>
  <c r="AX154" i="1"/>
  <c r="A155" i="1"/>
  <c r="B155" i="1"/>
  <c r="C155" i="1"/>
  <c r="D155" i="1"/>
  <c r="F155" i="1"/>
  <c r="G155" i="1"/>
  <c r="H155" i="1"/>
  <c r="J155" i="1"/>
  <c r="K155" i="1"/>
  <c r="L155" i="1"/>
  <c r="M155" i="1"/>
  <c r="N155" i="1"/>
  <c r="O155" i="1"/>
  <c r="Q155" i="1"/>
  <c r="R155" i="1"/>
  <c r="S155" i="1"/>
  <c r="T155" i="1"/>
  <c r="U155" i="1"/>
  <c r="W155" i="1"/>
  <c r="X155" i="1"/>
  <c r="Y155" i="1"/>
  <c r="Z155" i="1"/>
  <c r="AA155" i="1"/>
  <c r="AC155" i="1"/>
  <c r="AD155" i="1"/>
  <c r="AE155" i="1"/>
  <c r="AF155" i="1"/>
  <c r="AG155" i="1"/>
  <c r="AI155" i="1"/>
  <c r="AJ155" i="1"/>
  <c r="AK155" i="1"/>
  <c r="AL155" i="1"/>
  <c r="AM155" i="1"/>
  <c r="AO155" i="1"/>
  <c r="AP155" i="1"/>
  <c r="AQ155" i="1"/>
  <c r="AS155" i="1"/>
  <c r="AT155" i="1"/>
  <c r="AU155" i="1"/>
  <c r="AV155" i="1"/>
  <c r="AW155" i="1"/>
  <c r="AX155" i="1"/>
  <c r="A156" i="1"/>
  <c r="B156" i="1"/>
  <c r="C156" i="1"/>
  <c r="D156" i="1"/>
  <c r="F156" i="1"/>
  <c r="G156" i="1"/>
  <c r="H156" i="1"/>
  <c r="J156" i="1"/>
  <c r="K156" i="1"/>
  <c r="L156" i="1"/>
  <c r="M156" i="1"/>
  <c r="N156" i="1"/>
  <c r="O156" i="1"/>
  <c r="Q156" i="1"/>
  <c r="R156" i="1"/>
  <c r="S156" i="1"/>
  <c r="T156" i="1"/>
  <c r="U156" i="1"/>
  <c r="W156" i="1"/>
  <c r="X156" i="1"/>
  <c r="Y156" i="1"/>
  <c r="Z156" i="1"/>
  <c r="AA156" i="1"/>
  <c r="AC156" i="1"/>
  <c r="AD156" i="1"/>
  <c r="AE156" i="1"/>
  <c r="AF156" i="1"/>
  <c r="AG156" i="1"/>
  <c r="AI156" i="1"/>
  <c r="AJ156" i="1"/>
  <c r="AK156" i="1"/>
  <c r="AL156" i="1"/>
  <c r="AM156" i="1"/>
  <c r="AO156" i="1"/>
  <c r="AP156" i="1"/>
  <c r="AQ156" i="1"/>
  <c r="AS156" i="1"/>
  <c r="AT156" i="1"/>
  <c r="AU156" i="1"/>
  <c r="AV156" i="1"/>
  <c r="AW156" i="1"/>
  <c r="AX156" i="1"/>
  <c r="A157" i="1"/>
  <c r="B157" i="1"/>
  <c r="C157" i="1"/>
  <c r="D157" i="1"/>
  <c r="F157" i="1"/>
  <c r="G157" i="1"/>
  <c r="H157" i="1"/>
  <c r="J157" i="1"/>
  <c r="K157" i="1"/>
  <c r="L157" i="1"/>
  <c r="M157" i="1"/>
  <c r="N157" i="1"/>
  <c r="O157" i="1"/>
  <c r="Q157" i="1"/>
  <c r="R157" i="1"/>
  <c r="S157" i="1"/>
  <c r="T157" i="1"/>
  <c r="U157" i="1"/>
  <c r="W157" i="1"/>
  <c r="X157" i="1"/>
  <c r="Y157" i="1"/>
  <c r="Z157" i="1"/>
  <c r="AA157" i="1"/>
  <c r="AC157" i="1"/>
  <c r="AD157" i="1"/>
  <c r="AE157" i="1"/>
  <c r="AF157" i="1"/>
  <c r="AG157" i="1"/>
  <c r="AI157" i="1"/>
  <c r="AJ157" i="1"/>
  <c r="AK157" i="1"/>
  <c r="AL157" i="1"/>
  <c r="AM157" i="1"/>
  <c r="AO157" i="1"/>
  <c r="AP157" i="1"/>
  <c r="AQ157" i="1"/>
  <c r="AS157" i="1"/>
  <c r="AT157" i="1"/>
  <c r="AU157" i="1"/>
  <c r="AV157" i="1"/>
  <c r="AW157" i="1"/>
  <c r="AX157" i="1"/>
  <c r="A158" i="1"/>
  <c r="B158" i="1"/>
  <c r="C158" i="1"/>
  <c r="D158" i="1"/>
  <c r="F158" i="1"/>
  <c r="G158" i="1"/>
  <c r="H158" i="1"/>
  <c r="J158" i="1"/>
  <c r="K158" i="1"/>
  <c r="L158" i="1"/>
  <c r="M158" i="1"/>
  <c r="N158" i="1"/>
  <c r="O158" i="1"/>
  <c r="Q158" i="1"/>
  <c r="R158" i="1"/>
  <c r="S158" i="1"/>
  <c r="T158" i="1"/>
  <c r="U158" i="1"/>
  <c r="W158" i="1"/>
  <c r="X158" i="1"/>
  <c r="Y158" i="1"/>
  <c r="Z158" i="1"/>
  <c r="AA158" i="1"/>
  <c r="AC158" i="1"/>
  <c r="AD158" i="1"/>
  <c r="AE158" i="1"/>
  <c r="AF158" i="1"/>
  <c r="AG158" i="1"/>
  <c r="AI158" i="1"/>
  <c r="AJ158" i="1"/>
  <c r="AK158" i="1"/>
  <c r="AL158" i="1"/>
  <c r="AM158" i="1"/>
  <c r="AO158" i="1"/>
  <c r="AP158" i="1"/>
  <c r="AQ158" i="1"/>
  <c r="AS158" i="1"/>
  <c r="AT158" i="1"/>
  <c r="AU158" i="1"/>
  <c r="AV158" i="1"/>
  <c r="AW158" i="1"/>
  <c r="AX158" i="1"/>
  <c r="A159" i="1"/>
  <c r="B159" i="1"/>
  <c r="C159" i="1"/>
  <c r="D159" i="1"/>
  <c r="F159" i="1"/>
  <c r="G159" i="1"/>
  <c r="H159" i="1"/>
  <c r="J159" i="1"/>
  <c r="K159" i="1"/>
  <c r="L159" i="1"/>
  <c r="M159" i="1"/>
  <c r="N159" i="1"/>
  <c r="O159" i="1"/>
  <c r="Q159" i="1"/>
  <c r="R159" i="1"/>
  <c r="S159" i="1"/>
  <c r="T159" i="1"/>
  <c r="U159" i="1"/>
  <c r="W159" i="1"/>
  <c r="X159" i="1"/>
  <c r="Y159" i="1"/>
  <c r="Z159" i="1"/>
  <c r="AA159" i="1"/>
  <c r="AC159" i="1"/>
  <c r="AD159" i="1"/>
  <c r="AE159" i="1"/>
  <c r="AF159" i="1"/>
  <c r="AG159" i="1"/>
  <c r="AI159" i="1"/>
  <c r="AJ159" i="1"/>
  <c r="AK159" i="1"/>
  <c r="AL159" i="1"/>
  <c r="AM159" i="1"/>
  <c r="AO159" i="1"/>
  <c r="AP159" i="1"/>
  <c r="AQ159" i="1"/>
  <c r="AS159" i="1"/>
  <c r="AT159" i="1"/>
  <c r="AU159" i="1"/>
  <c r="AV159" i="1"/>
  <c r="AW159" i="1"/>
  <c r="AX159" i="1"/>
  <c r="A160" i="1"/>
  <c r="B160" i="1"/>
  <c r="C160" i="1"/>
  <c r="D160" i="1"/>
  <c r="F160" i="1"/>
  <c r="G160" i="1"/>
  <c r="H160" i="1"/>
  <c r="J160" i="1"/>
  <c r="K160" i="1"/>
  <c r="L160" i="1"/>
  <c r="M160" i="1"/>
  <c r="N160" i="1"/>
  <c r="O160" i="1"/>
  <c r="Q160" i="1"/>
  <c r="R160" i="1"/>
  <c r="S160" i="1"/>
  <c r="T160" i="1"/>
  <c r="U160" i="1"/>
  <c r="W160" i="1"/>
  <c r="X160" i="1"/>
  <c r="Y160" i="1"/>
  <c r="Z160" i="1"/>
  <c r="AA160" i="1"/>
  <c r="AC160" i="1"/>
  <c r="AD160" i="1"/>
  <c r="AE160" i="1"/>
  <c r="AF160" i="1"/>
  <c r="AG160" i="1"/>
  <c r="AI160" i="1"/>
  <c r="AJ160" i="1"/>
  <c r="AK160" i="1"/>
  <c r="AL160" i="1"/>
  <c r="AM160" i="1"/>
  <c r="AO160" i="1"/>
  <c r="AP160" i="1"/>
  <c r="AQ160" i="1"/>
  <c r="AS160" i="1"/>
  <c r="AT160" i="1"/>
  <c r="AU160" i="1"/>
  <c r="AV160" i="1"/>
  <c r="AW160" i="1"/>
  <c r="AX160" i="1"/>
  <c r="A161" i="1"/>
  <c r="B161" i="1"/>
  <c r="C161" i="1"/>
  <c r="D161" i="1"/>
  <c r="F161" i="1"/>
  <c r="G161" i="1"/>
  <c r="H161" i="1"/>
  <c r="J161" i="1"/>
  <c r="K161" i="1"/>
  <c r="L161" i="1"/>
  <c r="M161" i="1"/>
  <c r="N161" i="1"/>
  <c r="O161" i="1"/>
  <c r="Q161" i="1"/>
  <c r="R161" i="1"/>
  <c r="S161" i="1"/>
  <c r="T161" i="1"/>
  <c r="U161" i="1"/>
  <c r="W161" i="1"/>
  <c r="X161" i="1"/>
  <c r="Y161" i="1"/>
  <c r="Z161" i="1"/>
  <c r="AA161" i="1"/>
  <c r="AC161" i="1"/>
  <c r="AD161" i="1"/>
  <c r="AE161" i="1"/>
  <c r="AF161" i="1"/>
  <c r="AG161" i="1"/>
  <c r="AI161" i="1"/>
  <c r="AJ161" i="1"/>
  <c r="AK161" i="1"/>
  <c r="AL161" i="1"/>
  <c r="AM161" i="1"/>
  <c r="AO161" i="1"/>
  <c r="AP161" i="1"/>
  <c r="AQ161" i="1"/>
  <c r="AS161" i="1"/>
  <c r="AT161" i="1"/>
  <c r="AU161" i="1"/>
  <c r="AV161" i="1"/>
  <c r="AW161" i="1"/>
  <c r="AX161" i="1"/>
  <c r="A162" i="1"/>
  <c r="B162" i="1"/>
  <c r="C162" i="1"/>
  <c r="D162" i="1"/>
  <c r="F162" i="1"/>
  <c r="G162" i="1"/>
  <c r="H162" i="1"/>
  <c r="J162" i="1"/>
  <c r="K162" i="1"/>
  <c r="L162" i="1"/>
  <c r="M162" i="1"/>
  <c r="N162" i="1"/>
  <c r="O162" i="1"/>
  <c r="Q162" i="1"/>
  <c r="R162" i="1"/>
  <c r="S162" i="1"/>
  <c r="T162" i="1"/>
  <c r="U162" i="1"/>
  <c r="W162" i="1"/>
  <c r="X162" i="1"/>
  <c r="Y162" i="1"/>
  <c r="Z162" i="1"/>
  <c r="AA162" i="1"/>
  <c r="AC162" i="1"/>
  <c r="AD162" i="1"/>
  <c r="AE162" i="1"/>
  <c r="AF162" i="1"/>
  <c r="AG162" i="1"/>
  <c r="AI162" i="1"/>
  <c r="AJ162" i="1"/>
  <c r="AK162" i="1"/>
  <c r="AL162" i="1"/>
  <c r="AM162" i="1"/>
  <c r="AO162" i="1"/>
  <c r="AP162" i="1"/>
  <c r="AQ162" i="1"/>
  <c r="AS162" i="1"/>
  <c r="AT162" i="1"/>
  <c r="AU162" i="1"/>
  <c r="AV162" i="1"/>
  <c r="AW162" i="1"/>
  <c r="AX162" i="1"/>
  <c r="A163" i="1"/>
  <c r="B163" i="1"/>
  <c r="C163" i="1"/>
  <c r="D163" i="1"/>
  <c r="F163" i="1"/>
  <c r="G163" i="1"/>
  <c r="H163" i="1"/>
  <c r="J163" i="1"/>
  <c r="K163" i="1"/>
  <c r="L163" i="1"/>
  <c r="M163" i="1"/>
  <c r="N163" i="1"/>
  <c r="O163" i="1"/>
  <c r="Q163" i="1"/>
  <c r="R163" i="1"/>
  <c r="S163" i="1"/>
  <c r="T163" i="1"/>
  <c r="U163" i="1"/>
  <c r="W163" i="1"/>
  <c r="X163" i="1"/>
  <c r="Y163" i="1"/>
  <c r="Z163" i="1"/>
  <c r="AA163" i="1"/>
  <c r="AC163" i="1"/>
  <c r="AD163" i="1"/>
  <c r="AE163" i="1"/>
  <c r="AF163" i="1"/>
  <c r="AG163" i="1"/>
  <c r="AI163" i="1"/>
  <c r="AJ163" i="1"/>
  <c r="AK163" i="1"/>
  <c r="AL163" i="1"/>
  <c r="AM163" i="1"/>
  <c r="AO163" i="1"/>
  <c r="AP163" i="1"/>
  <c r="AQ163" i="1"/>
  <c r="AS163" i="1"/>
  <c r="AT163" i="1"/>
  <c r="AU163" i="1"/>
  <c r="AV163" i="1"/>
  <c r="AW163" i="1"/>
  <c r="AX163" i="1"/>
  <c r="A164" i="1"/>
  <c r="B164" i="1"/>
  <c r="C164" i="1"/>
  <c r="D164" i="1"/>
  <c r="F164" i="1"/>
  <c r="G164" i="1"/>
  <c r="H164" i="1"/>
  <c r="J164" i="1"/>
  <c r="K164" i="1"/>
  <c r="L164" i="1"/>
  <c r="M164" i="1"/>
  <c r="N164" i="1"/>
  <c r="O164" i="1"/>
  <c r="Q164" i="1"/>
  <c r="R164" i="1"/>
  <c r="S164" i="1"/>
  <c r="T164" i="1"/>
  <c r="U164" i="1"/>
  <c r="W164" i="1"/>
  <c r="X164" i="1"/>
  <c r="Y164" i="1"/>
  <c r="Z164" i="1"/>
  <c r="AA164" i="1"/>
  <c r="AC164" i="1"/>
  <c r="AD164" i="1"/>
  <c r="AE164" i="1"/>
  <c r="AF164" i="1"/>
  <c r="AG164" i="1"/>
  <c r="AI164" i="1"/>
  <c r="AJ164" i="1"/>
  <c r="AK164" i="1"/>
  <c r="AL164" i="1"/>
  <c r="AM164" i="1"/>
  <c r="AO164" i="1"/>
  <c r="AP164" i="1"/>
  <c r="AQ164" i="1"/>
  <c r="AS164" i="1"/>
  <c r="AT164" i="1"/>
  <c r="AU164" i="1"/>
  <c r="AV164" i="1"/>
  <c r="AW164" i="1"/>
  <c r="AX164" i="1"/>
  <c r="A165" i="1"/>
  <c r="B165" i="1"/>
  <c r="C165" i="1"/>
  <c r="D165" i="1"/>
  <c r="F165" i="1"/>
  <c r="G165" i="1"/>
  <c r="H165" i="1"/>
  <c r="J165" i="1"/>
  <c r="K165" i="1"/>
  <c r="L165" i="1"/>
  <c r="M165" i="1"/>
  <c r="N165" i="1"/>
  <c r="O165" i="1"/>
  <c r="Q165" i="1"/>
  <c r="R165" i="1"/>
  <c r="S165" i="1"/>
  <c r="T165" i="1"/>
  <c r="U165" i="1"/>
  <c r="W165" i="1"/>
  <c r="X165" i="1"/>
  <c r="Y165" i="1"/>
  <c r="Z165" i="1"/>
  <c r="AA165" i="1"/>
  <c r="AC165" i="1"/>
  <c r="AD165" i="1"/>
  <c r="AE165" i="1"/>
  <c r="AF165" i="1"/>
  <c r="AG165" i="1"/>
  <c r="AI165" i="1"/>
  <c r="AJ165" i="1"/>
  <c r="AK165" i="1"/>
  <c r="AL165" i="1"/>
  <c r="AM165" i="1"/>
  <c r="AO165" i="1"/>
  <c r="AP165" i="1"/>
  <c r="AQ165" i="1"/>
  <c r="AS165" i="1"/>
  <c r="AT165" i="1"/>
  <c r="AU165" i="1"/>
  <c r="AV165" i="1"/>
  <c r="AW165" i="1"/>
  <c r="AX165" i="1"/>
  <c r="A166" i="1"/>
  <c r="B166" i="1"/>
  <c r="C166" i="1"/>
  <c r="D166" i="1"/>
  <c r="F166" i="1"/>
  <c r="G166" i="1"/>
  <c r="H166" i="1"/>
  <c r="J166" i="1"/>
  <c r="K166" i="1"/>
  <c r="L166" i="1"/>
  <c r="M166" i="1"/>
  <c r="N166" i="1"/>
  <c r="O166" i="1"/>
  <c r="Q166" i="1"/>
  <c r="R166" i="1"/>
  <c r="S166" i="1"/>
  <c r="T166" i="1"/>
  <c r="U166" i="1"/>
  <c r="W166" i="1"/>
  <c r="X166" i="1"/>
  <c r="Y166" i="1"/>
  <c r="Z166" i="1"/>
  <c r="AA166" i="1"/>
  <c r="AC166" i="1"/>
  <c r="AD166" i="1"/>
  <c r="AE166" i="1"/>
  <c r="AF166" i="1"/>
  <c r="AG166" i="1"/>
  <c r="AI166" i="1"/>
  <c r="AJ166" i="1"/>
  <c r="AK166" i="1"/>
  <c r="AL166" i="1"/>
  <c r="AM166" i="1"/>
  <c r="AO166" i="1"/>
  <c r="AP166" i="1"/>
  <c r="AQ166" i="1"/>
  <c r="AS166" i="1"/>
  <c r="AT166" i="1"/>
  <c r="AU166" i="1"/>
  <c r="AV166" i="1"/>
  <c r="AW166" i="1"/>
  <c r="AX166" i="1"/>
  <c r="A167" i="1"/>
  <c r="B167" i="1"/>
  <c r="C167" i="1"/>
  <c r="D167" i="1"/>
  <c r="F167" i="1"/>
  <c r="G167" i="1"/>
  <c r="H167" i="1"/>
  <c r="J167" i="1"/>
  <c r="K167" i="1"/>
  <c r="L167" i="1"/>
  <c r="M167" i="1"/>
  <c r="N167" i="1"/>
  <c r="O167" i="1"/>
  <c r="Q167" i="1"/>
  <c r="R167" i="1"/>
  <c r="S167" i="1"/>
  <c r="T167" i="1"/>
  <c r="U167" i="1"/>
  <c r="W167" i="1"/>
  <c r="X167" i="1"/>
  <c r="Y167" i="1"/>
  <c r="Z167" i="1"/>
  <c r="AA167" i="1"/>
  <c r="AC167" i="1"/>
  <c r="AD167" i="1"/>
  <c r="AE167" i="1"/>
  <c r="AF167" i="1"/>
  <c r="AG167" i="1"/>
  <c r="AI167" i="1"/>
  <c r="AJ167" i="1"/>
  <c r="AK167" i="1"/>
  <c r="AL167" i="1"/>
  <c r="AM167" i="1"/>
  <c r="AO167" i="1"/>
  <c r="AP167" i="1"/>
  <c r="AQ167" i="1"/>
  <c r="AS167" i="1"/>
  <c r="AT167" i="1"/>
  <c r="AU167" i="1"/>
  <c r="AV167" i="1"/>
  <c r="AW167" i="1"/>
  <c r="AX167" i="1"/>
  <c r="A168" i="1"/>
  <c r="B168" i="1"/>
  <c r="C168" i="1"/>
  <c r="D168" i="1"/>
  <c r="F168" i="1"/>
  <c r="G168" i="1"/>
  <c r="H168" i="1"/>
  <c r="J168" i="1"/>
  <c r="K168" i="1"/>
  <c r="L168" i="1"/>
  <c r="M168" i="1"/>
  <c r="N168" i="1"/>
  <c r="O168" i="1"/>
  <c r="Q168" i="1"/>
  <c r="R168" i="1"/>
  <c r="S168" i="1"/>
  <c r="T168" i="1"/>
  <c r="U168" i="1"/>
  <c r="W168" i="1"/>
  <c r="X168" i="1"/>
  <c r="Y168" i="1"/>
  <c r="Z168" i="1"/>
  <c r="AA168" i="1"/>
  <c r="AC168" i="1"/>
  <c r="AD168" i="1"/>
  <c r="AE168" i="1"/>
  <c r="AF168" i="1"/>
  <c r="AG168" i="1"/>
  <c r="AI168" i="1"/>
  <c r="AJ168" i="1"/>
  <c r="AK168" i="1"/>
  <c r="AL168" i="1"/>
  <c r="AM168" i="1"/>
  <c r="AO168" i="1"/>
  <c r="AP168" i="1"/>
  <c r="AQ168" i="1"/>
  <c r="AS168" i="1"/>
  <c r="AT168" i="1"/>
  <c r="AU168" i="1"/>
  <c r="AV168" i="1"/>
  <c r="AW168" i="1"/>
  <c r="AX168" i="1"/>
  <c r="A169" i="1"/>
  <c r="B169" i="1"/>
  <c r="C169" i="1"/>
  <c r="D169" i="1"/>
  <c r="F169" i="1"/>
  <c r="G169" i="1"/>
  <c r="H169" i="1"/>
  <c r="J169" i="1"/>
  <c r="K169" i="1"/>
  <c r="L169" i="1"/>
  <c r="M169" i="1"/>
  <c r="N169" i="1"/>
  <c r="O169" i="1"/>
  <c r="Q169" i="1"/>
  <c r="R169" i="1"/>
  <c r="S169" i="1"/>
  <c r="T169" i="1"/>
  <c r="U169" i="1"/>
  <c r="W169" i="1"/>
  <c r="X169" i="1"/>
  <c r="Y169" i="1"/>
  <c r="Z169" i="1"/>
  <c r="AA169" i="1"/>
  <c r="AC169" i="1"/>
  <c r="AD169" i="1"/>
  <c r="AE169" i="1"/>
  <c r="AF169" i="1"/>
  <c r="AG169" i="1"/>
  <c r="AI169" i="1"/>
  <c r="AJ169" i="1"/>
  <c r="AK169" i="1"/>
  <c r="AL169" i="1"/>
  <c r="AM169" i="1"/>
  <c r="AO169" i="1"/>
  <c r="AP169" i="1"/>
  <c r="AQ169" i="1"/>
  <c r="AS169" i="1"/>
  <c r="AT169" i="1"/>
  <c r="AU169" i="1"/>
  <c r="AV169" i="1"/>
  <c r="AW169" i="1"/>
  <c r="AX169" i="1"/>
  <c r="A170" i="1"/>
  <c r="B170" i="1"/>
  <c r="C170" i="1"/>
  <c r="D170" i="1"/>
  <c r="F170" i="1"/>
  <c r="G170" i="1"/>
  <c r="H170" i="1"/>
  <c r="J170" i="1"/>
  <c r="K170" i="1"/>
  <c r="L170" i="1"/>
  <c r="M170" i="1"/>
  <c r="N170" i="1"/>
  <c r="O170" i="1"/>
  <c r="Q170" i="1"/>
  <c r="R170" i="1"/>
  <c r="S170" i="1"/>
  <c r="T170" i="1"/>
  <c r="U170" i="1"/>
  <c r="W170" i="1"/>
  <c r="X170" i="1"/>
  <c r="Y170" i="1"/>
  <c r="Z170" i="1"/>
  <c r="AA170" i="1"/>
  <c r="AC170" i="1"/>
  <c r="AD170" i="1"/>
  <c r="AE170" i="1"/>
  <c r="AF170" i="1"/>
  <c r="AG170" i="1"/>
  <c r="AI170" i="1"/>
  <c r="AJ170" i="1"/>
  <c r="AK170" i="1"/>
  <c r="AL170" i="1"/>
  <c r="AM170" i="1"/>
  <c r="AO170" i="1"/>
  <c r="AP170" i="1"/>
  <c r="AQ170" i="1"/>
  <c r="AS170" i="1"/>
  <c r="AT170" i="1"/>
  <c r="AU170" i="1"/>
  <c r="AV170" i="1"/>
  <c r="AW170" i="1"/>
  <c r="AX170" i="1"/>
  <c r="A171" i="1"/>
  <c r="B171" i="1"/>
  <c r="C171" i="1"/>
  <c r="D171" i="1"/>
  <c r="F171" i="1"/>
  <c r="G171" i="1"/>
  <c r="H171" i="1"/>
  <c r="J171" i="1"/>
  <c r="K171" i="1"/>
  <c r="L171" i="1"/>
  <c r="M171" i="1"/>
  <c r="N171" i="1"/>
  <c r="O171" i="1"/>
  <c r="Q171" i="1"/>
  <c r="R171" i="1"/>
  <c r="S171" i="1"/>
  <c r="T171" i="1"/>
  <c r="U171" i="1"/>
  <c r="W171" i="1"/>
  <c r="X171" i="1"/>
  <c r="Y171" i="1"/>
  <c r="Z171" i="1"/>
  <c r="AA171" i="1"/>
  <c r="AC171" i="1"/>
  <c r="AD171" i="1"/>
  <c r="AE171" i="1"/>
  <c r="AF171" i="1"/>
  <c r="AG171" i="1"/>
  <c r="AI171" i="1"/>
  <c r="AJ171" i="1"/>
  <c r="AK171" i="1"/>
  <c r="AL171" i="1"/>
  <c r="AM171" i="1"/>
  <c r="AO171" i="1"/>
  <c r="AP171" i="1"/>
  <c r="AQ171" i="1"/>
  <c r="AS171" i="1"/>
  <c r="AT171" i="1"/>
  <c r="AU171" i="1"/>
  <c r="AV171" i="1"/>
  <c r="AW171" i="1"/>
  <c r="AX171" i="1"/>
  <c r="A172" i="1"/>
  <c r="B172" i="1"/>
  <c r="C172" i="1"/>
  <c r="D172" i="1"/>
  <c r="F172" i="1"/>
  <c r="G172" i="1"/>
  <c r="H172" i="1"/>
  <c r="J172" i="1"/>
  <c r="K172" i="1"/>
  <c r="L172" i="1"/>
  <c r="M172" i="1"/>
  <c r="N172" i="1"/>
  <c r="O172" i="1"/>
  <c r="Q172" i="1"/>
  <c r="R172" i="1"/>
  <c r="S172" i="1"/>
  <c r="T172" i="1"/>
  <c r="U172" i="1"/>
  <c r="W172" i="1"/>
  <c r="X172" i="1"/>
  <c r="Y172" i="1"/>
  <c r="Z172" i="1"/>
  <c r="AA172" i="1"/>
  <c r="AC172" i="1"/>
  <c r="AD172" i="1"/>
  <c r="AE172" i="1"/>
  <c r="AF172" i="1"/>
  <c r="AG172" i="1"/>
  <c r="AI172" i="1"/>
  <c r="AJ172" i="1"/>
  <c r="AK172" i="1"/>
  <c r="AL172" i="1"/>
  <c r="AM172" i="1"/>
  <c r="AO172" i="1"/>
  <c r="AP172" i="1"/>
  <c r="AQ172" i="1"/>
  <c r="AS172" i="1"/>
  <c r="AT172" i="1"/>
  <c r="AU172" i="1"/>
  <c r="AV172" i="1"/>
  <c r="AW172" i="1"/>
  <c r="AX172" i="1"/>
  <c r="A173" i="1"/>
  <c r="B173" i="1"/>
  <c r="C173" i="1"/>
  <c r="D173" i="1"/>
  <c r="F173" i="1"/>
  <c r="G173" i="1"/>
  <c r="H173" i="1"/>
  <c r="J173" i="1"/>
  <c r="K173" i="1"/>
  <c r="L173" i="1"/>
  <c r="M173" i="1"/>
  <c r="N173" i="1"/>
  <c r="O173" i="1"/>
  <c r="Q173" i="1"/>
  <c r="R173" i="1"/>
  <c r="S173" i="1"/>
  <c r="T173" i="1"/>
  <c r="U173" i="1"/>
  <c r="W173" i="1"/>
  <c r="X173" i="1"/>
  <c r="Y173" i="1"/>
  <c r="Z173" i="1"/>
  <c r="AA173" i="1"/>
  <c r="AC173" i="1"/>
  <c r="AD173" i="1"/>
  <c r="AE173" i="1"/>
  <c r="AF173" i="1"/>
  <c r="AG173" i="1"/>
  <c r="AI173" i="1"/>
  <c r="AJ173" i="1"/>
  <c r="AK173" i="1"/>
  <c r="AL173" i="1"/>
  <c r="AM173" i="1"/>
  <c r="AO173" i="1"/>
  <c r="AP173" i="1"/>
  <c r="AQ173" i="1"/>
  <c r="AS173" i="1"/>
  <c r="AT173" i="1"/>
  <c r="AU173" i="1"/>
  <c r="AV173" i="1"/>
  <c r="AW173" i="1"/>
  <c r="AX173" i="1"/>
  <c r="A174" i="1"/>
  <c r="B174" i="1"/>
  <c r="C174" i="1"/>
  <c r="D174" i="1"/>
  <c r="F174" i="1"/>
  <c r="G174" i="1"/>
  <c r="H174" i="1"/>
  <c r="J174" i="1"/>
  <c r="K174" i="1"/>
  <c r="L174" i="1"/>
  <c r="M174" i="1"/>
  <c r="N174" i="1"/>
  <c r="O174" i="1"/>
  <c r="Q174" i="1"/>
  <c r="R174" i="1"/>
  <c r="S174" i="1"/>
  <c r="T174" i="1"/>
  <c r="U174" i="1"/>
  <c r="W174" i="1"/>
  <c r="X174" i="1"/>
  <c r="Y174" i="1"/>
  <c r="Z174" i="1"/>
  <c r="AA174" i="1"/>
  <c r="AC174" i="1"/>
  <c r="AD174" i="1"/>
  <c r="AE174" i="1"/>
  <c r="AF174" i="1"/>
  <c r="AG174" i="1"/>
  <c r="AI174" i="1"/>
  <c r="AJ174" i="1"/>
  <c r="AK174" i="1"/>
  <c r="AL174" i="1"/>
  <c r="AM174" i="1"/>
  <c r="AO174" i="1"/>
  <c r="AP174" i="1"/>
  <c r="AQ174" i="1"/>
  <c r="AS174" i="1"/>
  <c r="AT174" i="1"/>
  <c r="AU174" i="1"/>
  <c r="AV174" i="1"/>
  <c r="AW174" i="1"/>
  <c r="AX174" i="1"/>
  <c r="A175" i="1"/>
  <c r="B175" i="1"/>
  <c r="C175" i="1"/>
  <c r="D175" i="1"/>
  <c r="F175" i="1"/>
  <c r="G175" i="1"/>
  <c r="H175" i="1"/>
  <c r="J175" i="1"/>
  <c r="K175" i="1"/>
  <c r="L175" i="1"/>
  <c r="M175" i="1"/>
  <c r="N175" i="1"/>
  <c r="O175" i="1"/>
  <c r="Q175" i="1"/>
  <c r="R175" i="1"/>
  <c r="S175" i="1"/>
  <c r="T175" i="1"/>
  <c r="U175" i="1"/>
  <c r="W175" i="1"/>
  <c r="X175" i="1"/>
  <c r="Y175" i="1"/>
  <c r="Z175" i="1"/>
  <c r="AA175" i="1"/>
  <c r="AC175" i="1"/>
  <c r="AD175" i="1"/>
  <c r="AE175" i="1"/>
  <c r="AF175" i="1"/>
  <c r="AG175" i="1"/>
  <c r="AI175" i="1"/>
  <c r="AJ175" i="1"/>
  <c r="AK175" i="1"/>
  <c r="AL175" i="1"/>
  <c r="AM175" i="1"/>
  <c r="AO175" i="1"/>
  <c r="AP175" i="1"/>
  <c r="AQ175" i="1"/>
  <c r="AS175" i="1"/>
  <c r="AT175" i="1"/>
  <c r="AU175" i="1"/>
  <c r="AV175" i="1"/>
  <c r="AW175" i="1"/>
  <c r="AX175" i="1"/>
  <c r="A176" i="1"/>
  <c r="B176" i="1"/>
  <c r="C176" i="1"/>
  <c r="D176" i="1"/>
  <c r="F176" i="1"/>
  <c r="G176" i="1"/>
  <c r="H176" i="1"/>
  <c r="J176" i="1"/>
  <c r="K176" i="1"/>
  <c r="L176" i="1"/>
  <c r="M176" i="1"/>
  <c r="N176" i="1"/>
  <c r="O176" i="1"/>
  <c r="Q176" i="1"/>
  <c r="R176" i="1"/>
  <c r="S176" i="1"/>
  <c r="T176" i="1"/>
  <c r="U176" i="1"/>
  <c r="W176" i="1"/>
  <c r="X176" i="1"/>
  <c r="Y176" i="1"/>
  <c r="Z176" i="1"/>
  <c r="AA176" i="1"/>
  <c r="AC176" i="1"/>
  <c r="AD176" i="1"/>
  <c r="AE176" i="1"/>
  <c r="AF176" i="1"/>
  <c r="AG176" i="1"/>
  <c r="AI176" i="1"/>
  <c r="AJ176" i="1"/>
  <c r="AK176" i="1"/>
  <c r="AL176" i="1"/>
  <c r="AM176" i="1"/>
  <c r="AO176" i="1"/>
  <c r="AP176" i="1"/>
  <c r="AQ176" i="1"/>
  <c r="AS176" i="1"/>
  <c r="AT176" i="1"/>
  <c r="AU176" i="1"/>
  <c r="AV176" i="1"/>
  <c r="AW176" i="1"/>
  <c r="AX176" i="1"/>
  <c r="A177" i="1"/>
  <c r="B177" i="1"/>
  <c r="C177" i="1"/>
  <c r="D177" i="1"/>
  <c r="F177" i="1"/>
  <c r="G177" i="1"/>
  <c r="H177" i="1"/>
  <c r="J177" i="1"/>
  <c r="K177" i="1"/>
  <c r="L177" i="1"/>
  <c r="M177" i="1"/>
  <c r="N177" i="1"/>
  <c r="O177" i="1"/>
  <c r="Q177" i="1"/>
  <c r="R177" i="1"/>
  <c r="S177" i="1"/>
  <c r="T177" i="1"/>
  <c r="U177" i="1"/>
  <c r="W177" i="1"/>
  <c r="X177" i="1"/>
  <c r="Y177" i="1"/>
  <c r="Z177" i="1"/>
  <c r="AA177" i="1"/>
  <c r="AC177" i="1"/>
  <c r="AD177" i="1"/>
  <c r="AE177" i="1"/>
  <c r="AF177" i="1"/>
  <c r="AG177" i="1"/>
  <c r="AI177" i="1"/>
  <c r="AJ177" i="1"/>
  <c r="AK177" i="1"/>
  <c r="AL177" i="1"/>
  <c r="AM177" i="1"/>
  <c r="AO177" i="1"/>
  <c r="AP177" i="1"/>
  <c r="AQ177" i="1"/>
  <c r="AS177" i="1"/>
  <c r="AT177" i="1"/>
  <c r="AU177" i="1"/>
  <c r="AV177" i="1"/>
  <c r="AW177" i="1"/>
  <c r="AX177" i="1"/>
  <c r="A178" i="1"/>
  <c r="B178" i="1"/>
  <c r="C178" i="1"/>
  <c r="D178" i="1"/>
  <c r="F178" i="1"/>
  <c r="G178" i="1"/>
  <c r="H178" i="1"/>
  <c r="J178" i="1"/>
  <c r="K178" i="1"/>
  <c r="L178" i="1"/>
  <c r="M178" i="1"/>
  <c r="N178" i="1"/>
  <c r="O178" i="1"/>
  <c r="Q178" i="1"/>
  <c r="R178" i="1"/>
  <c r="S178" i="1"/>
  <c r="T178" i="1"/>
  <c r="U178" i="1"/>
  <c r="W178" i="1"/>
  <c r="X178" i="1"/>
  <c r="Y178" i="1"/>
  <c r="Z178" i="1"/>
  <c r="AA178" i="1"/>
  <c r="AC178" i="1"/>
  <c r="AD178" i="1"/>
  <c r="AE178" i="1"/>
  <c r="AF178" i="1"/>
  <c r="AG178" i="1"/>
  <c r="AI178" i="1"/>
  <c r="AJ178" i="1"/>
  <c r="AK178" i="1"/>
  <c r="AL178" i="1"/>
  <c r="AM178" i="1"/>
  <c r="AO178" i="1"/>
  <c r="AP178" i="1"/>
  <c r="AQ178" i="1"/>
  <c r="AS178" i="1"/>
  <c r="AT178" i="1"/>
  <c r="AU178" i="1"/>
  <c r="AV178" i="1"/>
  <c r="AW178" i="1"/>
  <c r="AX178" i="1"/>
  <c r="A179" i="1"/>
  <c r="B179" i="1"/>
  <c r="C179" i="1"/>
  <c r="D179" i="1"/>
  <c r="F179" i="1"/>
  <c r="G179" i="1"/>
  <c r="H179" i="1"/>
  <c r="J179" i="1"/>
  <c r="K179" i="1"/>
  <c r="L179" i="1"/>
  <c r="M179" i="1"/>
  <c r="N179" i="1"/>
  <c r="O179" i="1"/>
  <c r="Q179" i="1"/>
  <c r="R179" i="1"/>
  <c r="S179" i="1"/>
  <c r="T179" i="1"/>
  <c r="U179" i="1"/>
  <c r="W179" i="1"/>
  <c r="X179" i="1"/>
  <c r="Y179" i="1"/>
  <c r="Z179" i="1"/>
  <c r="AA179" i="1"/>
  <c r="AC179" i="1"/>
  <c r="AD179" i="1"/>
  <c r="AE179" i="1"/>
  <c r="AF179" i="1"/>
  <c r="AG179" i="1"/>
  <c r="AI179" i="1"/>
  <c r="AJ179" i="1"/>
  <c r="AK179" i="1"/>
  <c r="AL179" i="1"/>
  <c r="AM179" i="1"/>
  <c r="AO179" i="1"/>
  <c r="AP179" i="1"/>
  <c r="AQ179" i="1"/>
  <c r="AS179" i="1"/>
  <c r="AT179" i="1"/>
  <c r="AU179" i="1"/>
  <c r="AV179" i="1"/>
  <c r="AW179" i="1"/>
  <c r="AX179" i="1"/>
  <c r="A180" i="1"/>
  <c r="B180" i="1"/>
  <c r="C180" i="1"/>
  <c r="D180" i="1"/>
  <c r="F180" i="1"/>
  <c r="G180" i="1"/>
  <c r="H180" i="1"/>
  <c r="J180" i="1"/>
  <c r="K180" i="1"/>
  <c r="L180" i="1"/>
  <c r="M180" i="1"/>
  <c r="N180" i="1"/>
  <c r="O180" i="1"/>
  <c r="Q180" i="1"/>
  <c r="R180" i="1"/>
  <c r="S180" i="1"/>
  <c r="T180" i="1"/>
  <c r="U180" i="1"/>
  <c r="W180" i="1"/>
  <c r="X180" i="1"/>
  <c r="Y180" i="1"/>
  <c r="Z180" i="1"/>
  <c r="AA180" i="1"/>
  <c r="AC180" i="1"/>
  <c r="AD180" i="1"/>
  <c r="AE180" i="1"/>
  <c r="AF180" i="1"/>
  <c r="AG180" i="1"/>
  <c r="AI180" i="1"/>
  <c r="AJ180" i="1"/>
  <c r="AK180" i="1"/>
  <c r="AL180" i="1"/>
  <c r="AM180" i="1"/>
  <c r="AO180" i="1"/>
  <c r="AP180" i="1"/>
  <c r="AQ180" i="1"/>
  <c r="AS180" i="1"/>
  <c r="AT180" i="1"/>
  <c r="AU180" i="1"/>
  <c r="AV180" i="1"/>
  <c r="AW180" i="1"/>
  <c r="AX180" i="1"/>
  <c r="A181" i="1"/>
  <c r="B181" i="1"/>
  <c r="C181" i="1"/>
  <c r="D181" i="1"/>
  <c r="F181" i="1"/>
  <c r="G181" i="1"/>
  <c r="H181" i="1"/>
  <c r="J181" i="1"/>
  <c r="K181" i="1"/>
  <c r="L181" i="1"/>
  <c r="M181" i="1"/>
  <c r="N181" i="1"/>
  <c r="O181" i="1"/>
  <c r="Q181" i="1"/>
  <c r="R181" i="1"/>
  <c r="S181" i="1"/>
  <c r="T181" i="1"/>
  <c r="U181" i="1"/>
  <c r="W181" i="1"/>
  <c r="X181" i="1"/>
  <c r="Y181" i="1"/>
  <c r="Z181" i="1"/>
  <c r="AA181" i="1"/>
  <c r="AC181" i="1"/>
  <c r="AD181" i="1"/>
  <c r="AE181" i="1"/>
  <c r="AF181" i="1"/>
  <c r="AG181" i="1"/>
  <c r="AI181" i="1"/>
  <c r="AJ181" i="1"/>
  <c r="AK181" i="1"/>
  <c r="AL181" i="1"/>
  <c r="AM181" i="1"/>
  <c r="AO181" i="1"/>
  <c r="AP181" i="1"/>
  <c r="AQ181" i="1"/>
  <c r="AS181" i="1"/>
  <c r="AT181" i="1"/>
  <c r="AU181" i="1"/>
  <c r="AV181" i="1"/>
  <c r="AW181" i="1"/>
  <c r="AX181" i="1"/>
  <c r="A182" i="1"/>
  <c r="B182" i="1"/>
  <c r="C182" i="1"/>
  <c r="D182" i="1"/>
  <c r="F182" i="1"/>
  <c r="G182" i="1"/>
  <c r="H182" i="1"/>
  <c r="J182" i="1"/>
  <c r="K182" i="1"/>
  <c r="L182" i="1"/>
  <c r="M182" i="1"/>
  <c r="N182" i="1"/>
  <c r="O182" i="1"/>
  <c r="Q182" i="1"/>
  <c r="R182" i="1"/>
  <c r="S182" i="1"/>
  <c r="T182" i="1"/>
  <c r="U182" i="1"/>
  <c r="W182" i="1"/>
  <c r="X182" i="1"/>
  <c r="Y182" i="1"/>
  <c r="Z182" i="1"/>
  <c r="AA182" i="1"/>
  <c r="AC182" i="1"/>
  <c r="AD182" i="1"/>
  <c r="AE182" i="1"/>
  <c r="AF182" i="1"/>
  <c r="AG182" i="1"/>
  <c r="AI182" i="1"/>
  <c r="AJ182" i="1"/>
  <c r="AK182" i="1"/>
  <c r="AL182" i="1"/>
  <c r="AM182" i="1"/>
  <c r="AO182" i="1"/>
  <c r="AP182" i="1"/>
  <c r="AQ182" i="1"/>
  <c r="AS182" i="1"/>
  <c r="AT182" i="1"/>
  <c r="AU182" i="1"/>
  <c r="AV182" i="1"/>
  <c r="AW182" i="1"/>
  <c r="AX182" i="1"/>
  <c r="A183" i="1"/>
  <c r="B183" i="1"/>
  <c r="C183" i="1"/>
  <c r="D183" i="1"/>
  <c r="F183" i="1"/>
  <c r="G183" i="1"/>
  <c r="H183" i="1"/>
  <c r="J183" i="1"/>
  <c r="K183" i="1"/>
  <c r="L183" i="1"/>
  <c r="M183" i="1"/>
  <c r="N183" i="1"/>
  <c r="O183" i="1"/>
  <c r="Q183" i="1"/>
  <c r="R183" i="1"/>
  <c r="S183" i="1"/>
  <c r="T183" i="1"/>
  <c r="U183" i="1"/>
  <c r="W183" i="1"/>
  <c r="X183" i="1"/>
  <c r="Y183" i="1"/>
  <c r="Z183" i="1"/>
  <c r="AA183" i="1"/>
  <c r="AC183" i="1"/>
  <c r="AD183" i="1"/>
  <c r="AE183" i="1"/>
  <c r="AF183" i="1"/>
  <c r="AG183" i="1"/>
  <c r="AI183" i="1"/>
  <c r="AJ183" i="1"/>
  <c r="AK183" i="1"/>
  <c r="AL183" i="1"/>
  <c r="AM183" i="1"/>
  <c r="AO183" i="1"/>
  <c r="AP183" i="1"/>
  <c r="AQ183" i="1"/>
  <c r="AS183" i="1"/>
  <c r="AT183" i="1"/>
  <c r="AU183" i="1"/>
  <c r="AV183" i="1"/>
  <c r="AW183" i="1"/>
  <c r="AX183" i="1"/>
  <c r="A184" i="1"/>
  <c r="B184" i="1"/>
  <c r="C184" i="1"/>
  <c r="D184" i="1"/>
  <c r="F184" i="1"/>
  <c r="G184" i="1"/>
  <c r="H184" i="1"/>
  <c r="J184" i="1"/>
  <c r="K184" i="1"/>
  <c r="L184" i="1"/>
  <c r="M184" i="1"/>
  <c r="N184" i="1"/>
  <c r="O184" i="1"/>
  <c r="Q184" i="1"/>
  <c r="R184" i="1"/>
  <c r="S184" i="1"/>
  <c r="T184" i="1"/>
  <c r="U184" i="1"/>
  <c r="W184" i="1"/>
  <c r="X184" i="1"/>
  <c r="Y184" i="1"/>
  <c r="Z184" i="1"/>
  <c r="AA184" i="1"/>
  <c r="AC184" i="1"/>
  <c r="AD184" i="1"/>
  <c r="AE184" i="1"/>
  <c r="AF184" i="1"/>
  <c r="AG184" i="1"/>
  <c r="AI184" i="1"/>
  <c r="AJ184" i="1"/>
  <c r="AK184" i="1"/>
  <c r="AL184" i="1"/>
  <c r="AM184" i="1"/>
  <c r="AO184" i="1"/>
  <c r="AP184" i="1"/>
  <c r="AQ184" i="1"/>
  <c r="AS184" i="1"/>
  <c r="AT184" i="1"/>
  <c r="AU184" i="1"/>
  <c r="AV184" i="1"/>
  <c r="AW184" i="1"/>
  <c r="AX184" i="1"/>
  <c r="A185" i="1"/>
  <c r="B185" i="1"/>
  <c r="C185" i="1"/>
  <c r="D185" i="1"/>
  <c r="F185" i="1"/>
  <c r="G185" i="1"/>
  <c r="H185" i="1"/>
  <c r="J185" i="1"/>
  <c r="K185" i="1"/>
  <c r="L185" i="1"/>
  <c r="M185" i="1"/>
  <c r="N185" i="1"/>
  <c r="O185" i="1"/>
  <c r="Q185" i="1"/>
  <c r="R185" i="1"/>
  <c r="S185" i="1"/>
  <c r="T185" i="1"/>
  <c r="U185" i="1"/>
  <c r="W185" i="1"/>
  <c r="X185" i="1"/>
  <c r="Y185" i="1"/>
  <c r="Z185" i="1"/>
  <c r="AA185" i="1"/>
  <c r="AC185" i="1"/>
  <c r="AD185" i="1"/>
  <c r="AE185" i="1"/>
  <c r="AF185" i="1"/>
  <c r="AG185" i="1"/>
  <c r="AI185" i="1"/>
  <c r="AJ185" i="1"/>
  <c r="AK185" i="1"/>
  <c r="AL185" i="1"/>
  <c r="AM185" i="1"/>
  <c r="AO185" i="1"/>
  <c r="AP185" i="1"/>
  <c r="AQ185" i="1"/>
  <c r="AS185" i="1"/>
  <c r="AT185" i="1"/>
  <c r="AU185" i="1"/>
  <c r="AV185" i="1"/>
  <c r="AW185" i="1"/>
  <c r="AX185" i="1"/>
  <c r="A186" i="1"/>
  <c r="B186" i="1"/>
  <c r="C186" i="1"/>
  <c r="D186" i="1"/>
  <c r="F186" i="1"/>
  <c r="G186" i="1"/>
  <c r="H186" i="1"/>
  <c r="J186" i="1"/>
  <c r="K186" i="1"/>
  <c r="L186" i="1"/>
  <c r="M186" i="1"/>
  <c r="N186" i="1"/>
  <c r="O186" i="1"/>
  <c r="Q186" i="1"/>
  <c r="R186" i="1"/>
  <c r="S186" i="1"/>
  <c r="T186" i="1"/>
  <c r="U186" i="1"/>
  <c r="W186" i="1"/>
  <c r="X186" i="1"/>
  <c r="Y186" i="1"/>
  <c r="Z186" i="1"/>
  <c r="AA186" i="1"/>
  <c r="AC186" i="1"/>
  <c r="AD186" i="1"/>
  <c r="AE186" i="1"/>
  <c r="AF186" i="1"/>
  <c r="AG186" i="1"/>
  <c r="AI186" i="1"/>
  <c r="AJ186" i="1"/>
  <c r="AK186" i="1"/>
  <c r="AL186" i="1"/>
  <c r="AM186" i="1"/>
  <c r="AO186" i="1"/>
  <c r="AP186" i="1"/>
  <c r="AQ186" i="1"/>
  <c r="AS186" i="1"/>
  <c r="AT186" i="1"/>
  <c r="AU186" i="1"/>
  <c r="AV186" i="1"/>
  <c r="AW186" i="1"/>
  <c r="AX186" i="1"/>
  <c r="A187" i="1"/>
  <c r="B187" i="1"/>
  <c r="C187" i="1"/>
  <c r="D187" i="1"/>
  <c r="F187" i="1"/>
  <c r="G187" i="1"/>
  <c r="H187" i="1"/>
  <c r="J187" i="1"/>
  <c r="K187" i="1"/>
  <c r="L187" i="1"/>
  <c r="M187" i="1"/>
  <c r="N187" i="1"/>
  <c r="O187" i="1"/>
  <c r="Q187" i="1"/>
  <c r="R187" i="1"/>
  <c r="S187" i="1"/>
  <c r="T187" i="1"/>
  <c r="U187" i="1"/>
  <c r="W187" i="1"/>
  <c r="X187" i="1"/>
  <c r="Y187" i="1"/>
  <c r="Z187" i="1"/>
  <c r="AA187" i="1"/>
  <c r="AC187" i="1"/>
  <c r="AD187" i="1"/>
  <c r="AE187" i="1"/>
  <c r="AF187" i="1"/>
  <c r="AG187" i="1"/>
  <c r="AI187" i="1"/>
  <c r="AJ187" i="1"/>
  <c r="AK187" i="1"/>
  <c r="AL187" i="1"/>
  <c r="AM187" i="1"/>
  <c r="AO187" i="1"/>
  <c r="AP187" i="1"/>
  <c r="AQ187" i="1"/>
  <c r="AS187" i="1"/>
  <c r="AT187" i="1"/>
  <c r="AU187" i="1"/>
  <c r="AV187" i="1"/>
  <c r="AW187" i="1"/>
  <c r="AX187" i="1"/>
  <c r="A188" i="1"/>
  <c r="B188" i="1"/>
  <c r="C188" i="1"/>
  <c r="D188" i="1"/>
  <c r="F188" i="1"/>
  <c r="G188" i="1"/>
  <c r="H188" i="1"/>
  <c r="J188" i="1"/>
  <c r="K188" i="1"/>
  <c r="L188" i="1"/>
  <c r="M188" i="1"/>
  <c r="N188" i="1"/>
  <c r="O188" i="1"/>
  <c r="Q188" i="1"/>
  <c r="R188" i="1"/>
  <c r="S188" i="1"/>
  <c r="T188" i="1"/>
  <c r="U188" i="1"/>
  <c r="W188" i="1"/>
  <c r="X188" i="1"/>
  <c r="Y188" i="1"/>
  <c r="Z188" i="1"/>
  <c r="AA188" i="1"/>
  <c r="AC188" i="1"/>
  <c r="AD188" i="1"/>
  <c r="AE188" i="1"/>
  <c r="AF188" i="1"/>
  <c r="AG188" i="1"/>
  <c r="AI188" i="1"/>
  <c r="AJ188" i="1"/>
  <c r="AK188" i="1"/>
  <c r="AL188" i="1"/>
  <c r="AM188" i="1"/>
  <c r="AO188" i="1"/>
  <c r="AP188" i="1"/>
  <c r="AQ188" i="1"/>
  <c r="AS188" i="1"/>
  <c r="AT188" i="1"/>
  <c r="AU188" i="1"/>
  <c r="AV188" i="1"/>
  <c r="AW188" i="1"/>
  <c r="AX188" i="1"/>
  <c r="A189" i="1"/>
  <c r="B189" i="1"/>
  <c r="C189" i="1"/>
  <c r="D189" i="1"/>
  <c r="F189" i="1"/>
  <c r="G189" i="1"/>
  <c r="H189" i="1"/>
  <c r="J189" i="1"/>
  <c r="K189" i="1"/>
  <c r="L189" i="1"/>
  <c r="M189" i="1"/>
  <c r="N189" i="1"/>
  <c r="O189" i="1"/>
  <c r="Q189" i="1"/>
  <c r="R189" i="1"/>
  <c r="S189" i="1"/>
  <c r="T189" i="1"/>
  <c r="U189" i="1"/>
  <c r="W189" i="1"/>
  <c r="X189" i="1"/>
  <c r="Y189" i="1"/>
  <c r="Z189" i="1"/>
  <c r="AA189" i="1"/>
  <c r="AC189" i="1"/>
  <c r="AD189" i="1"/>
  <c r="AE189" i="1"/>
  <c r="AF189" i="1"/>
  <c r="AG189" i="1"/>
  <c r="AI189" i="1"/>
  <c r="AJ189" i="1"/>
  <c r="AK189" i="1"/>
  <c r="AL189" i="1"/>
  <c r="AM189" i="1"/>
  <c r="AO189" i="1"/>
  <c r="AP189" i="1"/>
  <c r="AQ189" i="1"/>
  <c r="AS189" i="1"/>
  <c r="AT189" i="1"/>
  <c r="AU189" i="1"/>
  <c r="AV189" i="1"/>
  <c r="AW189" i="1"/>
  <c r="AX189" i="1"/>
  <c r="A190" i="1"/>
  <c r="B190" i="1"/>
  <c r="C190" i="1"/>
  <c r="D190" i="1"/>
  <c r="F190" i="1"/>
  <c r="G190" i="1"/>
  <c r="H190" i="1"/>
  <c r="J190" i="1"/>
  <c r="K190" i="1"/>
  <c r="L190" i="1"/>
  <c r="M190" i="1"/>
  <c r="N190" i="1"/>
  <c r="O190" i="1"/>
  <c r="Q190" i="1"/>
  <c r="R190" i="1"/>
  <c r="S190" i="1"/>
  <c r="T190" i="1"/>
  <c r="U190" i="1"/>
  <c r="W190" i="1"/>
  <c r="X190" i="1"/>
  <c r="Y190" i="1"/>
  <c r="Z190" i="1"/>
  <c r="AA190" i="1"/>
  <c r="AC190" i="1"/>
  <c r="AD190" i="1"/>
  <c r="AE190" i="1"/>
  <c r="AF190" i="1"/>
  <c r="AG190" i="1"/>
  <c r="AI190" i="1"/>
  <c r="AJ190" i="1"/>
  <c r="AK190" i="1"/>
  <c r="AL190" i="1"/>
  <c r="AM190" i="1"/>
  <c r="AO190" i="1"/>
  <c r="AP190" i="1"/>
  <c r="AQ190" i="1"/>
  <c r="AS190" i="1"/>
  <c r="AT190" i="1"/>
  <c r="AU190" i="1"/>
  <c r="AV190" i="1"/>
  <c r="AW190" i="1"/>
  <c r="AX190" i="1"/>
  <c r="A191" i="1"/>
  <c r="B191" i="1"/>
  <c r="C191" i="1"/>
  <c r="D191" i="1"/>
  <c r="F191" i="1"/>
  <c r="G191" i="1"/>
  <c r="H191" i="1"/>
  <c r="J191" i="1"/>
  <c r="K191" i="1"/>
  <c r="L191" i="1"/>
  <c r="M191" i="1"/>
  <c r="N191" i="1"/>
  <c r="O191" i="1"/>
  <c r="Q191" i="1"/>
  <c r="R191" i="1"/>
  <c r="S191" i="1"/>
  <c r="T191" i="1"/>
  <c r="U191" i="1"/>
  <c r="W191" i="1"/>
  <c r="X191" i="1"/>
  <c r="Y191" i="1"/>
  <c r="Z191" i="1"/>
  <c r="AA191" i="1"/>
  <c r="AC191" i="1"/>
  <c r="AD191" i="1"/>
  <c r="AE191" i="1"/>
  <c r="AF191" i="1"/>
  <c r="AG191" i="1"/>
  <c r="AI191" i="1"/>
  <c r="AJ191" i="1"/>
  <c r="AK191" i="1"/>
  <c r="AL191" i="1"/>
  <c r="AM191" i="1"/>
  <c r="AO191" i="1"/>
  <c r="AP191" i="1"/>
  <c r="AQ191" i="1"/>
  <c r="AS191" i="1"/>
  <c r="AT191" i="1"/>
  <c r="AU191" i="1"/>
  <c r="AV191" i="1"/>
  <c r="AW191" i="1"/>
  <c r="AX191" i="1"/>
  <c r="A192" i="1"/>
  <c r="B192" i="1"/>
  <c r="C192" i="1"/>
  <c r="D192" i="1"/>
  <c r="F192" i="1"/>
  <c r="G192" i="1"/>
  <c r="H192" i="1"/>
  <c r="J192" i="1"/>
  <c r="K192" i="1"/>
  <c r="L192" i="1"/>
  <c r="M192" i="1"/>
  <c r="N192" i="1"/>
  <c r="O192" i="1"/>
  <c r="Q192" i="1"/>
  <c r="R192" i="1"/>
  <c r="S192" i="1"/>
  <c r="T192" i="1"/>
  <c r="U192" i="1"/>
  <c r="W192" i="1"/>
  <c r="X192" i="1"/>
  <c r="Y192" i="1"/>
  <c r="Z192" i="1"/>
  <c r="AA192" i="1"/>
  <c r="AC192" i="1"/>
  <c r="AD192" i="1"/>
  <c r="AE192" i="1"/>
  <c r="AF192" i="1"/>
  <c r="AG192" i="1"/>
  <c r="AI192" i="1"/>
  <c r="AJ192" i="1"/>
  <c r="AK192" i="1"/>
  <c r="AL192" i="1"/>
  <c r="AM192" i="1"/>
  <c r="AO192" i="1"/>
  <c r="AP192" i="1"/>
  <c r="AQ192" i="1"/>
  <c r="AS192" i="1"/>
  <c r="AT192" i="1"/>
  <c r="AU192" i="1"/>
  <c r="AV192" i="1"/>
  <c r="AW192" i="1"/>
  <c r="AX192" i="1"/>
  <c r="A193" i="1"/>
  <c r="B193" i="1"/>
  <c r="C193" i="1"/>
  <c r="D193" i="1"/>
  <c r="F193" i="1"/>
  <c r="G193" i="1"/>
  <c r="H193" i="1"/>
  <c r="J193" i="1"/>
  <c r="K193" i="1"/>
  <c r="L193" i="1"/>
  <c r="M193" i="1"/>
  <c r="N193" i="1"/>
  <c r="O193" i="1"/>
  <c r="Q193" i="1"/>
  <c r="R193" i="1"/>
  <c r="S193" i="1"/>
  <c r="T193" i="1"/>
  <c r="U193" i="1"/>
  <c r="W193" i="1"/>
  <c r="X193" i="1"/>
  <c r="Y193" i="1"/>
  <c r="Z193" i="1"/>
  <c r="AA193" i="1"/>
  <c r="AC193" i="1"/>
  <c r="AD193" i="1"/>
  <c r="AE193" i="1"/>
  <c r="AF193" i="1"/>
  <c r="AG193" i="1"/>
  <c r="AI193" i="1"/>
  <c r="AJ193" i="1"/>
  <c r="AK193" i="1"/>
  <c r="AL193" i="1"/>
  <c r="AM193" i="1"/>
  <c r="AO193" i="1"/>
  <c r="AP193" i="1"/>
  <c r="AQ193" i="1"/>
  <c r="AS193" i="1"/>
  <c r="AT193" i="1"/>
  <c r="AU193" i="1"/>
  <c r="AV193" i="1"/>
  <c r="AW193" i="1"/>
  <c r="AX193" i="1"/>
  <c r="A194" i="1"/>
  <c r="B194" i="1"/>
  <c r="C194" i="1"/>
  <c r="D194" i="1"/>
  <c r="F194" i="1"/>
  <c r="G194" i="1"/>
  <c r="H194" i="1"/>
  <c r="J194" i="1"/>
  <c r="K194" i="1"/>
  <c r="L194" i="1"/>
  <c r="M194" i="1"/>
  <c r="N194" i="1"/>
  <c r="O194" i="1"/>
  <c r="Q194" i="1"/>
  <c r="R194" i="1"/>
  <c r="S194" i="1"/>
  <c r="T194" i="1"/>
  <c r="U194" i="1"/>
  <c r="W194" i="1"/>
  <c r="X194" i="1"/>
  <c r="Y194" i="1"/>
  <c r="Z194" i="1"/>
  <c r="AA194" i="1"/>
  <c r="AC194" i="1"/>
  <c r="AD194" i="1"/>
  <c r="AE194" i="1"/>
  <c r="AF194" i="1"/>
  <c r="AG194" i="1"/>
  <c r="AI194" i="1"/>
  <c r="AJ194" i="1"/>
  <c r="AK194" i="1"/>
  <c r="AL194" i="1"/>
  <c r="AM194" i="1"/>
  <c r="AO194" i="1"/>
  <c r="AP194" i="1"/>
  <c r="AQ194" i="1"/>
  <c r="AS194" i="1"/>
  <c r="AT194" i="1"/>
  <c r="AU194" i="1"/>
  <c r="AV194" i="1"/>
  <c r="AW194" i="1"/>
  <c r="AX194" i="1"/>
  <c r="A195" i="1"/>
  <c r="B195" i="1"/>
  <c r="C195" i="1"/>
  <c r="D195" i="1"/>
  <c r="F195" i="1"/>
  <c r="G195" i="1"/>
  <c r="H195" i="1"/>
  <c r="J195" i="1"/>
  <c r="K195" i="1"/>
  <c r="L195" i="1"/>
  <c r="M195" i="1"/>
  <c r="N195" i="1"/>
  <c r="O195" i="1"/>
  <c r="Q195" i="1"/>
  <c r="R195" i="1"/>
  <c r="S195" i="1"/>
  <c r="T195" i="1"/>
  <c r="U195" i="1"/>
  <c r="W195" i="1"/>
  <c r="X195" i="1"/>
  <c r="Y195" i="1"/>
  <c r="Z195" i="1"/>
  <c r="AA195" i="1"/>
  <c r="AC195" i="1"/>
  <c r="AD195" i="1"/>
  <c r="AE195" i="1"/>
  <c r="AF195" i="1"/>
  <c r="AG195" i="1"/>
  <c r="AI195" i="1"/>
  <c r="AJ195" i="1"/>
  <c r="AK195" i="1"/>
  <c r="AL195" i="1"/>
  <c r="AM195" i="1"/>
  <c r="AO195" i="1"/>
  <c r="AP195" i="1"/>
  <c r="AQ195" i="1"/>
  <c r="AS195" i="1"/>
  <c r="AT195" i="1"/>
  <c r="AU195" i="1"/>
  <c r="AV195" i="1"/>
  <c r="AW195" i="1"/>
  <c r="AX195" i="1"/>
  <c r="A196" i="1"/>
  <c r="B196" i="1"/>
  <c r="C196" i="1"/>
  <c r="D196" i="1"/>
  <c r="F196" i="1"/>
  <c r="G196" i="1"/>
  <c r="H196" i="1"/>
  <c r="J196" i="1"/>
  <c r="K196" i="1"/>
  <c r="L196" i="1"/>
  <c r="M196" i="1"/>
  <c r="N196" i="1"/>
  <c r="O196" i="1"/>
  <c r="Q196" i="1"/>
  <c r="R196" i="1"/>
  <c r="S196" i="1"/>
  <c r="T196" i="1"/>
  <c r="U196" i="1"/>
  <c r="W196" i="1"/>
  <c r="X196" i="1"/>
  <c r="Y196" i="1"/>
  <c r="Z196" i="1"/>
  <c r="AA196" i="1"/>
  <c r="AC196" i="1"/>
  <c r="AD196" i="1"/>
  <c r="AE196" i="1"/>
  <c r="AF196" i="1"/>
  <c r="AG196" i="1"/>
  <c r="AI196" i="1"/>
  <c r="AJ196" i="1"/>
  <c r="AK196" i="1"/>
  <c r="AL196" i="1"/>
  <c r="AM196" i="1"/>
  <c r="AO196" i="1"/>
  <c r="AP196" i="1"/>
  <c r="AQ196" i="1"/>
  <c r="AS196" i="1"/>
  <c r="AT196" i="1"/>
  <c r="AU196" i="1"/>
  <c r="AV196" i="1"/>
  <c r="AW196" i="1"/>
  <c r="AX196" i="1"/>
  <c r="A197" i="1"/>
  <c r="B197" i="1"/>
  <c r="C197" i="1"/>
  <c r="D197" i="1"/>
  <c r="F197" i="1"/>
  <c r="G197" i="1"/>
  <c r="H197" i="1"/>
  <c r="J197" i="1"/>
  <c r="K197" i="1"/>
  <c r="L197" i="1"/>
  <c r="M197" i="1"/>
  <c r="N197" i="1"/>
  <c r="O197" i="1"/>
  <c r="Q197" i="1"/>
  <c r="R197" i="1"/>
  <c r="S197" i="1"/>
  <c r="T197" i="1"/>
  <c r="U197" i="1"/>
  <c r="W197" i="1"/>
  <c r="X197" i="1"/>
  <c r="Y197" i="1"/>
  <c r="Z197" i="1"/>
  <c r="AA197" i="1"/>
  <c r="AC197" i="1"/>
  <c r="AD197" i="1"/>
  <c r="AE197" i="1"/>
  <c r="AF197" i="1"/>
  <c r="AG197" i="1"/>
  <c r="AI197" i="1"/>
  <c r="AJ197" i="1"/>
  <c r="AK197" i="1"/>
  <c r="AL197" i="1"/>
  <c r="AM197" i="1"/>
  <c r="AO197" i="1"/>
  <c r="AP197" i="1"/>
  <c r="AQ197" i="1"/>
  <c r="AS197" i="1"/>
  <c r="AT197" i="1"/>
  <c r="AU197" i="1"/>
  <c r="AV197" i="1"/>
  <c r="AW197" i="1"/>
  <c r="AX197" i="1"/>
  <c r="A198" i="1"/>
  <c r="B198" i="1"/>
  <c r="C198" i="1"/>
  <c r="D198" i="1"/>
  <c r="F198" i="1"/>
  <c r="G198" i="1"/>
  <c r="H198" i="1"/>
  <c r="J198" i="1"/>
  <c r="K198" i="1"/>
  <c r="L198" i="1"/>
  <c r="M198" i="1"/>
  <c r="N198" i="1"/>
  <c r="O198" i="1"/>
  <c r="Q198" i="1"/>
  <c r="R198" i="1"/>
  <c r="S198" i="1"/>
  <c r="T198" i="1"/>
  <c r="U198" i="1"/>
  <c r="W198" i="1"/>
  <c r="X198" i="1"/>
  <c r="Y198" i="1"/>
  <c r="Z198" i="1"/>
  <c r="AA198" i="1"/>
  <c r="AC198" i="1"/>
  <c r="AD198" i="1"/>
  <c r="AE198" i="1"/>
  <c r="AF198" i="1"/>
  <c r="AG198" i="1"/>
  <c r="AI198" i="1"/>
  <c r="AJ198" i="1"/>
  <c r="AK198" i="1"/>
  <c r="AL198" i="1"/>
  <c r="AM198" i="1"/>
  <c r="AO198" i="1"/>
  <c r="AP198" i="1"/>
  <c r="AQ198" i="1"/>
  <c r="AS198" i="1"/>
  <c r="AT198" i="1"/>
  <c r="AU198" i="1"/>
  <c r="AV198" i="1"/>
  <c r="AW198" i="1"/>
  <c r="AX198" i="1"/>
  <c r="A199" i="1"/>
  <c r="B199" i="1"/>
  <c r="C199" i="1"/>
  <c r="D199" i="1"/>
  <c r="F199" i="1"/>
  <c r="G199" i="1"/>
  <c r="H199" i="1"/>
  <c r="J199" i="1"/>
  <c r="K199" i="1"/>
  <c r="L199" i="1"/>
  <c r="M199" i="1"/>
  <c r="N199" i="1"/>
  <c r="O199" i="1"/>
  <c r="Q199" i="1"/>
  <c r="R199" i="1"/>
  <c r="S199" i="1"/>
  <c r="T199" i="1"/>
  <c r="U199" i="1"/>
  <c r="W199" i="1"/>
  <c r="X199" i="1"/>
  <c r="Y199" i="1"/>
  <c r="Z199" i="1"/>
  <c r="AA199" i="1"/>
  <c r="AC199" i="1"/>
  <c r="AD199" i="1"/>
  <c r="AE199" i="1"/>
  <c r="AF199" i="1"/>
  <c r="AG199" i="1"/>
  <c r="AI199" i="1"/>
  <c r="AJ199" i="1"/>
  <c r="AK199" i="1"/>
  <c r="AL199" i="1"/>
  <c r="AM199" i="1"/>
  <c r="AO199" i="1"/>
  <c r="AP199" i="1"/>
  <c r="AQ199" i="1"/>
  <c r="AS199" i="1"/>
  <c r="AT199" i="1"/>
  <c r="AU199" i="1"/>
  <c r="AV199" i="1"/>
  <c r="AW199" i="1"/>
  <c r="AX199" i="1"/>
  <c r="A200" i="1"/>
  <c r="B200" i="1"/>
  <c r="C200" i="1"/>
  <c r="D200" i="1"/>
  <c r="F200" i="1"/>
  <c r="G200" i="1"/>
  <c r="H200" i="1"/>
  <c r="J200" i="1"/>
  <c r="K200" i="1"/>
  <c r="L200" i="1"/>
  <c r="M200" i="1"/>
  <c r="N200" i="1"/>
  <c r="O200" i="1"/>
  <c r="Q200" i="1"/>
  <c r="R200" i="1"/>
  <c r="S200" i="1"/>
  <c r="T200" i="1"/>
  <c r="U200" i="1"/>
  <c r="W200" i="1"/>
  <c r="X200" i="1"/>
  <c r="Y200" i="1"/>
  <c r="Z200" i="1"/>
  <c r="AA200" i="1"/>
  <c r="AC200" i="1"/>
  <c r="AD200" i="1"/>
  <c r="AE200" i="1"/>
  <c r="AF200" i="1"/>
  <c r="AG200" i="1"/>
  <c r="AI200" i="1"/>
  <c r="AJ200" i="1"/>
  <c r="AK200" i="1"/>
  <c r="AL200" i="1"/>
  <c r="AM200" i="1"/>
  <c r="AO200" i="1"/>
  <c r="AP200" i="1"/>
  <c r="AQ200" i="1"/>
  <c r="AS200" i="1"/>
  <c r="AT200" i="1"/>
  <c r="AU200" i="1"/>
  <c r="AV200" i="1"/>
  <c r="AW200" i="1"/>
  <c r="AX200" i="1"/>
  <c r="A201" i="1"/>
  <c r="B201" i="1"/>
  <c r="C201" i="1"/>
  <c r="D201" i="1"/>
  <c r="F201" i="1"/>
  <c r="G201" i="1"/>
  <c r="H201" i="1"/>
  <c r="J201" i="1"/>
  <c r="K201" i="1"/>
  <c r="L201" i="1"/>
  <c r="M201" i="1"/>
  <c r="N201" i="1"/>
  <c r="O201" i="1"/>
  <c r="Q201" i="1"/>
  <c r="R201" i="1"/>
  <c r="S201" i="1"/>
  <c r="T201" i="1"/>
  <c r="U201" i="1"/>
  <c r="W201" i="1"/>
  <c r="X201" i="1"/>
  <c r="Y201" i="1"/>
  <c r="Z201" i="1"/>
  <c r="AA201" i="1"/>
  <c r="AC201" i="1"/>
  <c r="AD201" i="1"/>
  <c r="AE201" i="1"/>
  <c r="AF201" i="1"/>
  <c r="AG201" i="1"/>
  <c r="AI201" i="1"/>
  <c r="AJ201" i="1"/>
  <c r="AK201" i="1"/>
  <c r="AL201" i="1"/>
  <c r="AM201" i="1"/>
  <c r="AO201" i="1"/>
  <c r="AP201" i="1"/>
  <c r="AQ201" i="1"/>
  <c r="AS201" i="1"/>
  <c r="AT201" i="1"/>
  <c r="AU201" i="1"/>
  <c r="AV201" i="1"/>
  <c r="AW201" i="1"/>
  <c r="AX201" i="1"/>
  <c r="A202" i="1"/>
  <c r="B202" i="1"/>
  <c r="C202" i="1"/>
  <c r="D202" i="1"/>
  <c r="F202" i="1"/>
  <c r="G202" i="1"/>
  <c r="H202" i="1"/>
  <c r="J202" i="1"/>
  <c r="K202" i="1"/>
  <c r="L202" i="1"/>
  <c r="M202" i="1"/>
  <c r="N202" i="1"/>
  <c r="O202" i="1"/>
  <c r="Q202" i="1"/>
  <c r="R202" i="1"/>
  <c r="S202" i="1"/>
  <c r="T202" i="1"/>
  <c r="U202" i="1"/>
  <c r="W202" i="1"/>
  <c r="X202" i="1"/>
  <c r="Y202" i="1"/>
  <c r="Z202" i="1"/>
  <c r="AA202" i="1"/>
  <c r="AC202" i="1"/>
  <c r="AD202" i="1"/>
  <c r="AE202" i="1"/>
  <c r="AF202" i="1"/>
  <c r="AG202" i="1"/>
  <c r="AI202" i="1"/>
  <c r="AJ202" i="1"/>
  <c r="AK202" i="1"/>
  <c r="AL202" i="1"/>
  <c r="AM202" i="1"/>
  <c r="AO202" i="1"/>
  <c r="AP202" i="1"/>
  <c r="AQ202" i="1"/>
  <c r="AS202" i="1"/>
  <c r="AT202" i="1"/>
  <c r="AU202" i="1"/>
  <c r="AV202" i="1"/>
  <c r="AW202" i="1"/>
  <c r="AX202" i="1"/>
  <c r="A203" i="1"/>
  <c r="B203" i="1"/>
  <c r="C203" i="1"/>
  <c r="D203" i="1"/>
  <c r="F203" i="1"/>
  <c r="G203" i="1"/>
  <c r="H203" i="1"/>
  <c r="J203" i="1"/>
  <c r="K203" i="1"/>
  <c r="L203" i="1"/>
  <c r="M203" i="1"/>
  <c r="N203" i="1"/>
  <c r="O203" i="1"/>
  <c r="Q203" i="1"/>
  <c r="R203" i="1"/>
  <c r="S203" i="1"/>
  <c r="T203" i="1"/>
  <c r="U203" i="1"/>
  <c r="W203" i="1"/>
  <c r="X203" i="1"/>
  <c r="Y203" i="1"/>
  <c r="Z203" i="1"/>
  <c r="AA203" i="1"/>
  <c r="AC203" i="1"/>
  <c r="AD203" i="1"/>
  <c r="AE203" i="1"/>
  <c r="AF203" i="1"/>
  <c r="AG203" i="1"/>
  <c r="AI203" i="1"/>
  <c r="AJ203" i="1"/>
  <c r="AK203" i="1"/>
  <c r="AL203" i="1"/>
  <c r="AM203" i="1"/>
  <c r="AO203" i="1"/>
  <c r="AP203" i="1"/>
  <c r="AQ203" i="1"/>
  <c r="AS203" i="1"/>
  <c r="AT203" i="1"/>
  <c r="AU203" i="1"/>
  <c r="AV203" i="1"/>
  <c r="AW203" i="1"/>
  <c r="AX203" i="1"/>
  <c r="A204" i="1"/>
  <c r="B204" i="1"/>
  <c r="C204" i="1"/>
  <c r="D204" i="1"/>
  <c r="F204" i="1"/>
  <c r="G204" i="1"/>
  <c r="H204" i="1"/>
  <c r="J204" i="1"/>
  <c r="K204" i="1"/>
  <c r="L204" i="1"/>
  <c r="M204" i="1"/>
  <c r="N204" i="1"/>
  <c r="O204" i="1"/>
  <c r="Q204" i="1"/>
  <c r="R204" i="1"/>
  <c r="S204" i="1"/>
  <c r="T204" i="1"/>
  <c r="U204" i="1"/>
  <c r="W204" i="1"/>
  <c r="X204" i="1"/>
  <c r="Y204" i="1"/>
  <c r="Z204" i="1"/>
  <c r="AA204" i="1"/>
  <c r="AC204" i="1"/>
  <c r="AD204" i="1"/>
  <c r="AE204" i="1"/>
  <c r="AF204" i="1"/>
  <c r="AG204" i="1"/>
  <c r="AI204" i="1"/>
  <c r="AJ204" i="1"/>
  <c r="AK204" i="1"/>
  <c r="AL204" i="1"/>
  <c r="AM204" i="1"/>
  <c r="AO204" i="1"/>
  <c r="AP204" i="1"/>
  <c r="AQ204" i="1"/>
  <c r="AS204" i="1"/>
  <c r="AT204" i="1"/>
  <c r="AU204" i="1"/>
  <c r="AV204" i="1"/>
  <c r="AW204" i="1"/>
  <c r="AX204" i="1"/>
  <c r="A205" i="1"/>
  <c r="B205" i="1"/>
  <c r="C205" i="1"/>
  <c r="D205" i="1"/>
  <c r="F205" i="1"/>
  <c r="G205" i="1"/>
  <c r="H205" i="1"/>
  <c r="J205" i="1"/>
  <c r="K205" i="1"/>
  <c r="L205" i="1"/>
  <c r="M205" i="1"/>
  <c r="N205" i="1"/>
  <c r="O205" i="1"/>
  <c r="Q205" i="1"/>
  <c r="R205" i="1"/>
  <c r="S205" i="1"/>
  <c r="T205" i="1"/>
  <c r="U205" i="1"/>
  <c r="W205" i="1"/>
  <c r="X205" i="1"/>
  <c r="Y205" i="1"/>
  <c r="Z205" i="1"/>
  <c r="AA205" i="1"/>
  <c r="AC205" i="1"/>
  <c r="AD205" i="1"/>
  <c r="AE205" i="1"/>
  <c r="AF205" i="1"/>
  <c r="AG205" i="1"/>
  <c r="AI205" i="1"/>
  <c r="AJ205" i="1"/>
  <c r="AK205" i="1"/>
  <c r="AL205" i="1"/>
  <c r="AM205" i="1"/>
  <c r="AO205" i="1"/>
  <c r="AP205" i="1"/>
  <c r="AQ205" i="1"/>
  <c r="AS205" i="1"/>
  <c r="AT205" i="1"/>
  <c r="AU205" i="1"/>
  <c r="AV205" i="1"/>
  <c r="AW205" i="1"/>
  <c r="AX205" i="1"/>
  <c r="A206" i="1"/>
  <c r="B206" i="1"/>
  <c r="C206" i="1"/>
  <c r="D206" i="1"/>
  <c r="F206" i="1"/>
  <c r="G206" i="1"/>
  <c r="H206" i="1"/>
  <c r="J206" i="1"/>
  <c r="K206" i="1"/>
  <c r="L206" i="1"/>
  <c r="M206" i="1"/>
  <c r="N206" i="1"/>
  <c r="O206" i="1"/>
  <c r="Q206" i="1"/>
  <c r="R206" i="1"/>
  <c r="S206" i="1"/>
  <c r="T206" i="1"/>
  <c r="U206" i="1"/>
  <c r="W206" i="1"/>
  <c r="X206" i="1"/>
  <c r="Y206" i="1"/>
  <c r="Z206" i="1"/>
  <c r="AA206" i="1"/>
  <c r="AC206" i="1"/>
  <c r="AD206" i="1"/>
  <c r="AE206" i="1"/>
  <c r="AF206" i="1"/>
  <c r="AG206" i="1"/>
  <c r="AI206" i="1"/>
  <c r="AJ206" i="1"/>
  <c r="AK206" i="1"/>
  <c r="AL206" i="1"/>
  <c r="AM206" i="1"/>
  <c r="AO206" i="1"/>
  <c r="AP206" i="1"/>
  <c r="AQ206" i="1"/>
  <c r="AS206" i="1"/>
  <c r="AT206" i="1"/>
  <c r="AU206" i="1"/>
  <c r="AV206" i="1"/>
  <c r="AW206" i="1"/>
  <c r="AX206" i="1"/>
  <c r="A207" i="1"/>
  <c r="B207" i="1"/>
  <c r="C207" i="1"/>
  <c r="D207" i="1"/>
  <c r="F207" i="1"/>
  <c r="G207" i="1"/>
  <c r="H207" i="1"/>
  <c r="J207" i="1"/>
  <c r="K207" i="1"/>
  <c r="L207" i="1"/>
  <c r="M207" i="1"/>
  <c r="N207" i="1"/>
  <c r="O207" i="1"/>
  <c r="Q207" i="1"/>
  <c r="R207" i="1"/>
  <c r="S207" i="1"/>
  <c r="T207" i="1"/>
  <c r="U207" i="1"/>
  <c r="W207" i="1"/>
  <c r="X207" i="1"/>
  <c r="Y207" i="1"/>
  <c r="Z207" i="1"/>
  <c r="AA207" i="1"/>
  <c r="AC207" i="1"/>
  <c r="AD207" i="1"/>
  <c r="AE207" i="1"/>
  <c r="AF207" i="1"/>
  <c r="AG207" i="1"/>
  <c r="AI207" i="1"/>
  <c r="AJ207" i="1"/>
  <c r="AK207" i="1"/>
  <c r="AL207" i="1"/>
  <c r="AM207" i="1"/>
  <c r="AO207" i="1"/>
  <c r="AP207" i="1"/>
  <c r="AQ207" i="1"/>
  <c r="AS207" i="1"/>
  <c r="AT207" i="1"/>
  <c r="AU207" i="1"/>
  <c r="AV207" i="1"/>
  <c r="AW207" i="1"/>
  <c r="AX207" i="1"/>
  <c r="A208" i="1"/>
  <c r="B208" i="1"/>
  <c r="C208" i="1"/>
  <c r="D208" i="1"/>
  <c r="F208" i="1"/>
  <c r="G208" i="1"/>
  <c r="H208" i="1"/>
  <c r="J208" i="1"/>
  <c r="K208" i="1"/>
  <c r="L208" i="1"/>
  <c r="M208" i="1"/>
  <c r="N208" i="1"/>
  <c r="O208" i="1"/>
  <c r="Q208" i="1"/>
  <c r="R208" i="1"/>
  <c r="S208" i="1"/>
  <c r="T208" i="1"/>
  <c r="U208" i="1"/>
  <c r="W208" i="1"/>
  <c r="X208" i="1"/>
  <c r="Y208" i="1"/>
  <c r="Z208" i="1"/>
  <c r="AA208" i="1"/>
  <c r="AC208" i="1"/>
  <c r="AD208" i="1"/>
  <c r="AE208" i="1"/>
  <c r="AF208" i="1"/>
  <c r="AG208" i="1"/>
  <c r="AI208" i="1"/>
  <c r="AJ208" i="1"/>
  <c r="AK208" i="1"/>
  <c r="AL208" i="1"/>
  <c r="AM208" i="1"/>
  <c r="AO208" i="1"/>
  <c r="AP208" i="1"/>
  <c r="AQ208" i="1"/>
  <c r="AS208" i="1"/>
  <c r="AT208" i="1"/>
  <c r="AU208" i="1"/>
  <c r="AV208" i="1"/>
  <c r="AW208" i="1"/>
  <c r="AX208" i="1"/>
  <c r="A209" i="1"/>
  <c r="B209" i="1"/>
  <c r="C209" i="1"/>
  <c r="D209" i="1"/>
  <c r="F209" i="1"/>
  <c r="G209" i="1"/>
  <c r="H209" i="1"/>
  <c r="J209" i="1"/>
  <c r="K209" i="1"/>
  <c r="L209" i="1"/>
  <c r="M209" i="1"/>
  <c r="N209" i="1"/>
  <c r="O209" i="1"/>
  <c r="Q209" i="1"/>
  <c r="R209" i="1"/>
  <c r="S209" i="1"/>
  <c r="T209" i="1"/>
  <c r="U209" i="1"/>
  <c r="W209" i="1"/>
  <c r="X209" i="1"/>
  <c r="Y209" i="1"/>
  <c r="Z209" i="1"/>
  <c r="AA209" i="1"/>
  <c r="AC209" i="1"/>
  <c r="AD209" i="1"/>
  <c r="AE209" i="1"/>
  <c r="AF209" i="1"/>
  <c r="AG209" i="1"/>
  <c r="AI209" i="1"/>
  <c r="AJ209" i="1"/>
  <c r="AK209" i="1"/>
  <c r="AL209" i="1"/>
  <c r="AM209" i="1"/>
  <c r="AO209" i="1"/>
  <c r="AP209" i="1"/>
  <c r="AQ209" i="1"/>
  <c r="AS209" i="1"/>
  <c r="AT209" i="1"/>
  <c r="AU209" i="1"/>
  <c r="AV209" i="1"/>
  <c r="AW209" i="1"/>
  <c r="AX209" i="1"/>
  <c r="A210" i="1"/>
  <c r="B210" i="1"/>
  <c r="C210" i="1"/>
  <c r="D210" i="1"/>
  <c r="F210" i="1"/>
  <c r="G210" i="1"/>
  <c r="H210" i="1"/>
  <c r="J210" i="1"/>
  <c r="K210" i="1"/>
  <c r="L210" i="1"/>
  <c r="M210" i="1"/>
  <c r="N210" i="1"/>
  <c r="O210" i="1"/>
  <c r="Q210" i="1"/>
  <c r="R210" i="1"/>
  <c r="S210" i="1"/>
  <c r="T210" i="1"/>
  <c r="U210" i="1"/>
  <c r="W210" i="1"/>
  <c r="X210" i="1"/>
  <c r="Y210" i="1"/>
  <c r="Z210" i="1"/>
  <c r="AA210" i="1"/>
  <c r="AC210" i="1"/>
  <c r="AD210" i="1"/>
  <c r="AE210" i="1"/>
  <c r="AF210" i="1"/>
  <c r="AG210" i="1"/>
  <c r="AI210" i="1"/>
  <c r="AJ210" i="1"/>
  <c r="AK210" i="1"/>
  <c r="AL210" i="1"/>
  <c r="AM210" i="1"/>
  <c r="AO210" i="1"/>
  <c r="AP210" i="1"/>
  <c r="AQ210" i="1"/>
  <c r="AS210" i="1"/>
  <c r="AT210" i="1"/>
  <c r="AU210" i="1"/>
  <c r="AV210" i="1"/>
  <c r="AW210" i="1"/>
  <c r="AX210" i="1"/>
  <c r="A211" i="1"/>
  <c r="B211" i="1"/>
  <c r="C211" i="1"/>
  <c r="D211" i="1"/>
  <c r="F211" i="1"/>
  <c r="G211" i="1"/>
  <c r="H211" i="1"/>
  <c r="J211" i="1"/>
  <c r="K211" i="1"/>
  <c r="L211" i="1"/>
  <c r="M211" i="1"/>
  <c r="N211" i="1"/>
  <c r="O211" i="1"/>
  <c r="Q211" i="1"/>
  <c r="R211" i="1"/>
  <c r="S211" i="1"/>
  <c r="T211" i="1"/>
  <c r="U211" i="1"/>
  <c r="W211" i="1"/>
  <c r="X211" i="1"/>
  <c r="Y211" i="1"/>
  <c r="Z211" i="1"/>
  <c r="AA211" i="1"/>
  <c r="AC211" i="1"/>
  <c r="AD211" i="1"/>
  <c r="AE211" i="1"/>
  <c r="AF211" i="1"/>
  <c r="AG211" i="1"/>
  <c r="AI211" i="1"/>
  <c r="AJ211" i="1"/>
  <c r="AK211" i="1"/>
  <c r="AL211" i="1"/>
  <c r="AM211" i="1"/>
  <c r="AO211" i="1"/>
  <c r="AP211" i="1"/>
  <c r="AQ211" i="1"/>
  <c r="AS211" i="1"/>
  <c r="AT211" i="1"/>
  <c r="AU211" i="1"/>
  <c r="AV211" i="1"/>
  <c r="AW211" i="1"/>
  <c r="AX211" i="1"/>
  <c r="A212" i="1"/>
  <c r="B212" i="1"/>
  <c r="C212" i="1"/>
  <c r="D212" i="1"/>
  <c r="F212" i="1"/>
  <c r="G212" i="1"/>
  <c r="H212" i="1"/>
  <c r="J212" i="1"/>
  <c r="K212" i="1"/>
  <c r="L212" i="1"/>
  <c r="M212" i="1"/>
  <c r="N212" i="1"/>
  <c r="O212" i="1"/>
  <c r="Q212" i="1"/>
  <c r="R212" i="1"/>
  <c r="S212" i="1"/>
  <c r="T212" i="1"/>
  <c r="U212" i="1"/>
  <c r="W212" i="1"/>
  <c r="X212" i="1"/>
  <c r="Y212" i="1"/>
  <c r="Z212" i="1"/>
  <c r="AA212" i="1"/>
  <c r="AC212" i="1"/>
  <c r="AD212" i="1"/>
  <c r="AE212" i="1"/>
  <c r="AF212" i="1"/>
  <c r="AG212" i="1"/>
  <c r="AI212" i="1"/>
  <c r="AJ212" i="1"/>
  <c r="AK212" i="1"/>
  <c r="AL212" i="1"/>
  <c r="AM212" i="1"/>
  <c r="AO212" i="1"/>
  <c r="AP212" i="1"/>
  <c r="AQ212" i="1"/>
  <c r="AS212" i="1"/>
  <c r="AT212" i="1"/>
  <c r="AU212" i="1"/>
  <c r="AV212" i="1"/>
  <c r="AW212" i="1"/>
  <c r="AX212" i="1"/>
  <c r="A213" i="1"/>
  <c r="B213" i="1"/>
  <c r="C213" i="1"/>
  <c r="D213" i="1"/>
  <c r="F213" i="1"/>
  <c r="G213" i="1"/>
  <c r="H213" i="1"/>
  <c r="J213" i="1"/>
  <c r="K213" i="1"/>
  <c r="L213" i="1"/>
  <c r="M213" i="1"/>
  <c r="N213" i="1"/>
  <c r="O213" i="1"/>
  <c r="Q213" i="1"/>
  <c r="R213" i="1"/>
  <c r="S213" i="1"/>
  <c r="T213" i="1"/>
  <c r="U213" i="1"/>
  <c r="W213" i="1"/>
  <c r="X213" i="1"/>
  <c r="Y213" i="1"/>
  <c r="Z213" i="1"/>
  <c r="AA213" i="1"/>
  <c r="AC213" i="1"/>
  <c r="AD213" i="1"/>
  <c r="AE213" i="1"/>
  <c r="AF213" i="1"/>
  <c r="AG213" i="1"/>
  <c r="AI213" i="1"/>
  <c r="AJ213" i="1"/>
  <c r="AK213" i="1"/>
  <c r="AL213" i="1"/>
  <c r="AM213" i="1"/>
  <c r="AO213" i="1"/>
  <c r="AP213" i="1"/>
  <c r="AQ213" i="1"/>
  <c r="AS213" i="1"/>
  <c r="AT213" i="1"/>
  <c r="AU213" i="1"/>
  <c r="AV213" i="1"/>
  <c r="AW213" i="1"/>
  <c r="AX213" i="1"/>
  <c r="A214" i="1"/>
  <c r="B214" i="1"/>
  <c r="C214" i="1"/>
  <c r="D214" i="1"/>
  <c r="F214" i="1"/>
  <c r="G214" i="1"/>
  <c r="H214" i="1"/>
  <c r="J214" i="1"/>
  <c r="K214" i="1"/>
  <c r="L214" i="1"/>
  <c r="M214" i="1"/>
  <c r="N214" i="1"/>
  <c r="O214" i="1"/>
  <c r="Q214" i="1"/>
  <c r="R214" i="1"/>
  <c r="S214" i="1"/>
  <c r="T214" i="1"/>
  <c r="U214" i="1"/>
  <c r="W214" i="1"/>
  <c r="X214" i="1"/>
  <c r="Y214" i="1"/>
  <c r="Z214" i="1"/>
  <c r="AA214" i="1"/>
  <c r="AC214" i="1"/>
  <c r="AD214" i="1"/>
  <c r="AE214" i="1"/>
  <c r="AF214" i="1"/>
  <c r="AG214" i="1"/>
  <c r="AI214" i="1"/>
  <c r="AJ214" i="1"/>
  <c r="AK214" i="1"/>
  <c r="AL214" i="1"/>
  <c r="AM214" i="1"/>
  <c r="AO214" i="1"/>
  <c r="AP214" i="1"/>
  <c r="AQ214" i="1"/>
  <c r="AS214" i="1"/>
  <c r="AT214" i="1"/>
  <c r="AU214" i="1"/>
  <c r="AV214" i="1"/>
  <c r="AW214" i="1"/>
  <c r="AX214" i="1"/>
  <c r="A215" i="1"/>
  <c r="B215" i="1"/>
  <c r="C215" i="1"/>
  <c r="D215" i="1"/>
  <c r="F215" i="1"/>
  <c r="G215" i="1"/>
  <c r="H215" i="1"/>
  <c r="J215" i="1"/>
  <c r="K215" i="1"/>
  <c r="L215" i="1"/>
  <c r="M215" i="1"/>
  <c r="N215" i="1"/>
  <c r="O215" i="1"/>
  <c r="Q215" i="1"/>
  <c r="R215" i="1"/>
  <c r="S215" i="1"/>
  <c r="T215" i="1"/>
  <c r="U215" i="1"/>
  <c r="W215" i="1"/>
  <c r="X215" i="1"/>
  <c r="Y215" i="1"/>
  <c r="Z215" i="1"/>
  <c r="AA215" i="1"/>
  <c r="AC215" i="1"/>
  <c r="AD215" i="1"/>
  <c r="AE215" i="1"/>
  <c r="AF215" i="1"/>
  <c r="AG215" i="1"/>
  <c r="AI215" i="1"/>
  <c r="AJ215" i="1"/>
  <c r="AK215" i="1"/>
  <c r="AL215" i="1"/>
  <c r="AM215" i="1"/>
  <c r="AO215" i="1"/>
  <c r="AP215" i="1"/>
  <c r="AQ215" i="1"/>
  <c r="AS215" i="1"/>
  <c r="AT215" i="1"/>
  <c r="AU215" i="1"/>
  <c r="AV215" i="1"/>
  <c r="AW215" i="1"/>
  <c r="AX215" i="1"/>
  <c r="A216" i="1"/>
  <c r="B216" i="1"/>
  <c r="C216" i="1"/>
  <c r="D216" i="1"/>
  <c r="F216" i="1"/>
  <c r="G216" i="1"/>
  <c r="H216" i="1"/>
  <c r="J216" i="1"/>
  <c r="K216" i="1"/>
  <c r="L216" i="1"/>
  <c r="M216" i="1"/>
  <c r="N216" i="1"/>
  <c r="O216" i="1"/>
  <c r="Q216" i="1"/>
  <c r="R216" i="1"/>
  <c r="S216" i="1"/>
  <c r="T216" i="1"/>
  <c r="U216" i="1"/>
  <c r="W216" i="1"/>
  <c r="X216" i="1"/>
  <c r="Y216" i="1"/>
  <c r="Z216" i="1"/>
  <c r="AA216" i="1"/>
  <c r="AC216" i="1"/>
  <c r="AD216" i="1"/>
  <c r="AE216" i="1"/>
  <c r="AF216" i="1"/>
  <c r="AG216" i="1"/>
  <c r="AI216" i="1"/>
  <c r="AJ216" i="1"/>
  <c r="AK216" i="1"/>
  <c r="AL216" i="1"/>
  <c r="AM216" i="1"/>
  <c r="AO216" i="1"/>
  <c r="AP216" i="1"/>
  <c r="AQ216" i="1"/>
  <c r="AS216" i="1"/>
  <c r="AT216" i="1"/>
  <c r="AU216" i="1"/>
  <c r="AV216" i="1"/>
  <c r="AW216" i="1"/>
  <c r="AX216" i="1"/>
  <c r="A217" i="1"/>
  <c r="B217" i="1"/>
  <c r="C217" i="1"/>
  <c r="D217" i="1"/>
  <c r="F217" i="1"/>
  <c r="G217" i="1"/>
  <c r="H217" i="1"/>
  <c r="J217" i="1"/>
  <c r="K217" i="1"/>
  <c r="L217" i="1"/>
  <c r="M217" i="1"/>
  <c r="N217" i="1"/>
  <c r="O217" i="1"/>
  <c r="Q217" i="1"/>
  <c r="R217" i="1"/>
  <c r="S217" i="1"/>
  <c r="T217" i="1"/>
  <c r="U217" i="1"/>
  <c r="W217" i="1"/>
  <c r="X217" i="1"/>
  <c r="Y217" i="1"/>
  <c r="Z217" i="1"/>
  <c r="AA217" i="1"/>
  <c r="AC217" i="1"/>
  <c r="AD217" i="1"/>
  <c r="AE217" i="1"/>
  <c r="AF217" i="1"/>
  <c r="AG217" i="1"/>
  <c r="AI217" i="1"/>
  <c r="AJ217" i="1"/>
  <c r="AK217" i="1"/>
  <c r="AL217" i="1"/>
  <c r="AM217" i="1"/>
  <c r="AO217" i="1"/>
  <c r="AP217" i="1"/>
  <c r="AQ217" i="1"/>
  <c r="AS217" i="1"/>
  <c r="AT217" i="1"/>
  <c r="AU217" i="1"/>
  <c r="AV217" i="1"/>
  <c r="AW217" i="1"/>
  <c r="AX217" i="1"/>
  <c r="A218" i="1"/>
  <c r="B218" i="1"/>
  <c r="C218" i="1"/>
  <c r="D218" i="1"/>
  <c r="F218" i="1"/>
  <c r="G218" i="1"/>
  <c r="H218" i="1"/>
  <c r="J218" i="1"/>
  <c r="K218" i="1"/>
  <c r="L218" i="1"/>
  <c r="M218" i="1"/>
  <c r="N218" i="1"/>
  <c r="O218" i="1"/>
  <c r="Q218" i="1"/>
  <c r="R218" i="1"/>
  <c r="S218" i="1"/>
  <c r="T218" i="1"/>
  <c r="U218" i="1"/>
  <c r="W218" i="1"/>
  <c r="X218" i="1"/>
  <c r="Y218" i="1"/>
  <c r="Z218" i="1"/>
  <c r="AA218" i="1"/>
  <c r="AC218" i="1"/>
  <c r="AD218" i="1"/>
  <c r="AE218" i="1"/>
  <c r="AF218" i="1"/>
  <c r="AG218" i="1"/>
  <c r="AI218" i="1"/>
  <c r="AJ218" i="1"/>
  <c r="AK218" i="1"/>
  <c r="AL218" i="1"/>
  <c r="AM218" i="1"/>
  <c r="AO218" i="1"/>
  <c r="AP218" i="1"/>
  <c r="AQ218" i="1"/>
  <c r="AS218" i="1"/>
  <c r="AT218" i="1"/>
  <c r="AU218" i="1"/>
  <c r="AV218" i="1"/>
  <c r="AW218" i="1"/>
  <c r="AX218" i="1"/>
  <c r="A219" i="1"/>
  <c r="B219" i="1"/>
  <c r="C219" i="1"/>
  <c r="D219" i="1"/>
  <c r="F219" i="1"/>
  <c r="G219" i="1"/>
  <c r="H219" i="1"/>
  <c r="J219" i="1"/>
  <c r="K219" i="1"/>
  <c r="L219" i="1"/>
  <c r="M219" i="1"/>
  <c r="N219" i="1"/>
  <c r="O219" i="1"/>
  <c r="Q219" i="1"/>
  <c r="R219" i="1"/>
  <c r="S219" i="1"/>
  <c r="T219" i="1"/>
  <c r="U219" i="1"/>
  <c r="W219" i="1"/>
  <c r="X219" i="1"/>
  <c r="Y219" i="1"/>
  <c r="Z219" i="1"/>
  <c r="AA219" i="1"/>
  <c r="AC219" i="1"/>
  <c r="AD219" i="1"/>
  <c r="AE219" i="1"/>
  <c r="AF219" i="1"/>
  <c r="AG219" i="1"/>
  <c r="AI219" i="1"/>
  <c r="AJ219" i="1"/>
  <c r="AK219" i="1"/>
  <c r="AL219" i="1"/>
  <c r="AM219" i="1"/>
  <c r="AO219" i="1"/>
  <c r="AP219" i="1"/>
  <c r="AQ219" i="1"/>
  <c r="AS219" i="1"/>
  <c r="AT219" i="1"/>
  <c r="AU219" i="1"/>
  <c r="AV219" i="1"/>
  <c r="AW219" i="1"/>
  <c r="AX219" i="1"/>
  <c r="A220" i="1"/>
  <c r="B220" i="1"/>
  <c r="C220" i="1"/>
  <c r="D220" i="1"/>
  <c r="F220" i="1"/>
  <c r="G220" i="1"/>
  <c r="H220" i="1"/>
  <c r="J220" i="1"/>
  <c r="K220" i="1"/>
  <c r="L220" i="1"/>
  <c r="M220" i="1"/>
  <c r="N220" i="1"/>
  <c r="O220" i="1"/>
  <c r="Q220" i="1"/>
  <c r="R220" i="1"/>
  <c r="S220" i="1"/>
  <c r="T220" i="1"/>
  <c r="U220" i="1"/>
  <c r="W220" i="1"/>
  <c r="X220" i="1"/>
  <c r="Y220" i="1"/>
  <c r="Z220" i="1"/>
  <c r="AA220" i="1"/>
  <c r="AC220" i="1"/>
  <c r="AD220" i="1"/>
  <c r="AE220" i="1"/>
  <c r="AF220" i="1"/>
  <c r="AG220" i="1"/>
  <c r="AI220" i="1"/>
  <c r="AJ220" i="1"/>
  <c r="AK220" i="1"/>
  <c r="AL220" i="1"/>
  <c r="AM220" i="1"/>
  <c r="AO220" i="1"/>
  <c r="AP220" i="1"/>
  <c r="AQ220" i="1"/>
  <c r="AS220" i="1"/>
  <c r="AT220" i="1"/>
  <c r="AU220" i="1"/>
  <c r="AV220" i="1"/>
  <c r="AW220" i="1"/>
  <c r="AX220" i="1"/>
  <c r="A221" i="1"/>
  <c r="B221" i="1"/>
  <c r="C221" i="1"/>
  <c r="D221" i="1"/>
  <c r="F221" i="1"/>
  <c r="G221" i="1"/>
  <c r="H221" i="1"/>
  <c r="J221" i="1"/>
  <c r="K221" i="1"/>
  <c r="L221" i="1"/>
  <c r="M221" i="1"/>
  <c r="N221" i="1"/>
  <c r="O221" i="1"/>
  <c r="Q221" i="1"/>
  <c r="R221" i="1"/>
  <c r="S221" i="1"/>
  <c r="T221" i="1"/>
  <c r="U221" i="1"/>
  <c r="W221" i="1"/>
  <c r="X221" i="1"/>
  <c r="Y221" i="1"/>
  <c r="Z221" i="1"/>
  <c r="AA221" i="1"/>
  <c r="AC221" i="1"/>
  <c r="AD221" i="1"/>
  <c r="AE221" i="1"/>
  <c r="AF221" i="1"/>
  <c r="AG221" i="1"/>
  <c r="AI221" i="1"/>
  <c r="AJ221" i="1"/>
  <c r="AK221" i="1"/>
  <c r="AL221" i="1"/>
  <c r="AM221" i="1"/>
  <c r="AO221" i="1"/>
  <c r="AP221" i="1"/>
  <c r="AQ221" i="1"/>
  <c r="AS221" i="1"/>
  <c r="AT221" i="1"/>
  <c r="AU221" i="1"/>
  <c r="AV221" i="1"/>
  <c r="AW221" i="1"/>
  <c r="AX221" i="1"/>
  <c r="A222" i="1"/>
  <c r="B222" i="1"/>
  <c r="C222" i="1"/>
  <c r="D222" i="1"/>
  <c r="F222" i="1"/>
  <c r="G222" i="1"/>
  <c r="H222" i="1"/>
  <c r="J222" i="1"/>
  <c r="K222" i="1"/>
  <c r="L222" i="1"/>
  <c r="M222" i="1"/>
  <c r="N222" i="1"/>
  <c r="O222" i="1"/>
  <c r="Q222" i="1"/>
  <c r="R222" i="1"/>
  <c r="S222" i="1"/>
  <c r="T222" i="1"/>
  <c r="U222" i="1"/>
  <c r="W222" i="1"/>
  <c r="X222" i="1"/>
  <c r="Y222" i="1"/>
  <c r="Z222" i="1"/>
  <c r="AA222" i="1"/>
  <c r="AC222" i="1"/>
  <c r="AD222" i="1"/>
  <c r="AE222" i="1"/>
  <c r="AF222" i="1"/>
  <c r="AG222" i="1"/>
  <c r="AI222" i="1"/>
  <c r="AJ222" i="1"/>
  <c r="AK222" i="1"/>
  <c r="AL222" i="1"/>
  <c r="AM222" i="1"/>
  <c r="AO222" i="1"/>
  <c r="AP222" i="1"/>
  <c r="AQ222" i="1"/>
  <c r="AS222" i="1"/>
  <c r="AT222" i="1"/>
  <c r="AU222" i="1"/>
  <c r="AV222" i="1"/>
  <c r="AW222" i="1"/>
  <c r="AX222" i="1"/>
  <c r="A223" i="1"/>
  <c r="B223" i="1"/>
  <c r="C223" i="1"/>
  <c r="D223" i="1"/>
  <c r="F223" i="1"/>
  <c r="G223" i="1"/>
  <c r="H223" i="1"/>
  <c r="J223" i="1"/>
  <c r="K223" i="1"/>
  <c r="L223" i="1"/>
  <c r="M223" i="1"/>
  <c r="N223" i="1"/>
  <c r="O223" i="1"/>
  <c r="Q223" i="1"/>
  <c r="R223" i="1"/>
  <c r="S223" i="1"/>
  <c r="T223" i="1"/>
  <c r="U223" i="1"/>
  <c r="W223" i="1"/>
  <c r="X223" i="1"/>
  <c r="Y223" i="1"/>
  <c r="Z223" i="1"/>
  <c r="AA223" i="1"/>
  <c r="AC223" i="1"/>
  <c r="AD223" i="1"/>
  <c r="AE223" i="1"/>
  <c r="AF223" i="1"/>
  <c r="AG223" i="1"/>
  <c r="AI223" i="1"/>
  <c r="AJ223" i="1"/>
  <c r="AK223" i="1"/>
  <c r="AL223" i="1"/>
  <c r="AM223" i="1"/>
  <c r="AO223" i="1"/>
  <c r="AP223" i="1"/>
  <c r="AQ223" i="1"/>
  <c r="AS223" i="1"/>
  <c r="AT223" i="1"/>
  <c r="AU223" i="1"/>
  <c r="AV223" i="1"/>
  <c r="AW223" i="1"/>
  <c r="AX223" i="1"/>
  <c r="A224" i="1"/>
  <c r="B224" i="1"/>
  <c r="C224" i="1"/>
  <c r="D224" i="1"/>
  <c r="F224" i="1"/>
  <c r="G224" i="1"/>
  <c r="H224" i="1"/>
  <c r="J224" i="1"/>
  <c r="K224" i="1"/>
  <c r="L224" i="1"/>
  <c r="M224" i="1"/>
  <c r="N224" i="1"/>
  <c r="O224" i="1"/>
  <c r="Q224" i="1"/>
  <c r="R224" i="1"/>
  <c r="S224" i="1"/>
  <c r="T224" i="1"/>
  <c r="U224" i="1"/>
  <c r="W224" i="1"/>
  <c r="X224" i="1"/>
  <c r="Y224" i="1"/>
  <c r="Z224" i="1"/>
  <c r="AA224" i="1"/>
  <c r="AC224" i="1"/>
  <c r="AD224" i="1"/>
  <c r="AE224" i="1"/>
  <c r="AF224" i="1"/>
  <c r="AG224" i="1"/>
  <c r="AI224" i="1"/>
  <c r="AJ224" i="1"/>
  <c r="AK224" i="1"/>
  <c r="AL224" i="1"/>
  <c r="AM224" i="1"/>
  <c r="AO224" i="1"/>
  <c r="AP224" i="1"/>
  <c r="AQ224" i="1"/>
  <c r="AS224" i="1"/>
  <c r="AT224" i="1"/>
  <c r="AU224" i="1"/>
  <c r="AV224" i="1"/>
  <c r="AW224" i="1"/>
  <c r="AX224" i="1"/>
  <c r="A225" i="1"/>
  <c r="B225" i="1"/>
  <c r="C225" i="1"/>
  <c r="D225" i="1"/>
  <c r="F225" i="1"/>
  <c r="G225" i="1"/>
  <c r="H225" i="1"/>
  <c r="J225" i="1"/>
  <c r="K225" i="1"/>
  <c r="L225" i="1"/>
  <c r="M225" i="1"/>
  <c r="N225" i="1"/>
  <c r="O225" i="1"/>
  <c r="Q225" i="1"/>
  <c r="R225" i="1"/>
  <c r="S225" i="1"/>
  <c r="T225" i="1"/>
  <c r="U225" i="1"/>
  <c r="W225" i="1"/>
  <c r="X225" i="1"/>
  <c r="Y225" i="1"/>
  <c r="Z225" i="1"/>
  <c r="AA225" i="1"/>
  <c r="AC225" i="1"/>
  <c r="AD225" i="1"/>
  <c r="AE225" i="1"/>
  <c r="AF225" i="1"/>
  <c r="AG225" i="1"/>
  <c r="AI225" i="1"/>
  <c r="AJ225" i="1"/>
  <c r="AK225" i="1"/>
  <c r="AL225" i="1"/>
  <c r="AM225" i="1"/>
  <c r="AO225" i="1"/>
  <c r="AP225" i="1"/>
  <c r="AQ225" i="1"/>
  <c r="AS225" i="1"/>
  <c r="AT225" i="1"/>
  <c r="AU225" i="1"/>
  <c r="AV225" i="1"/>
  <c r="AW225" i="1"/>
  <c r="AX225" i="1"/>
  <c r="A226" i="1"/>
  <c r="B226" i="1"/>
  <c r="C226" i="1"/>
  <c r="D226" i="1"/>
  <c r="F226" i="1"/>
  <c r="G226" i="1"/>
  <c r="H226" i="1"/>
  <c r="J226" i="1"/>
  <c r="K226" i="1"/>
  <c r="L226" i="1"/>
  <c r="M226" i="1"/>
  <c r="N226" i="1"/>
  <c r="O226" i="1"/>
  <c r="Q226" i="1"/>
  <c r="R226" i="1"/>
  <c r="S226" i="1"/>
  <c r="T226" i="1"/>
  <c r="U226" i="1"/>
  <c r="W226" i="1"/>
  <c r="X226" i="1"/>
  <c r="Y226" i="1"/>
  <c r="Z226" i="1"/>
  <c r="AA226" i="1"/>
  <c r="AC226" i="1"/>
  <c r="AD226" i="1"/>
  <c r="AE226" i="1"/>
  <c r="AF226" i="1"/>
  <c r="AG226" i="1"/>
  <c r="AI226" i="1"/>
  <c r="AJ226" i="1"/>
  <c r="AK226" i="1"/>
  <c r="AL226" i="1"/>
  <c r="AM226" i="1"/>
  <c r="AO226" i="1"/>
  <c r="AP226" i="1"/>
  <c r="AQ226" i="1"/>
  <c r="AS226" i="1"/>
  <c r="AT226" i="1"/>
  <c r="AU226" i="1"/>
  <c r="AV226" i="1"/>
  <c r="AW226" i="1"/>
  <c r="AX226" i="1"/>
  <c r="A227" i="1"/>
  <c r="B227" i="1"/>
  <c r="C227" i="1"/>
  <c r="D227" i="1"/>
  <c r="F227" i="1"/>
  <c r="G227" i="1"/>
  <c r="H227" i="1"/>
  <c r="J227" i="1"/>
  <c r="K227" i="1"/>
  <c r="L227" i="1"/>
  <c r="M227" i="1"/>
  <c r="N227" i="1"/>
  <c r="O227" i="1"/>
  <c r="Q227" i="1"/>
  <c r="R227" i="1"/>
  <c r="S227" i="1"/>
  <c r="T227" i="1"/>
  <c r="U227" i="1"/>
  <c r="W227" i="1"/>
  <c r="X227" i="1"/>
  <c r="Y227" i="1"/>
  <c r="Z227" i="1"/>
  <c r="AA227" i="1"/>
  <c r="AC227" i="1"/>
  <c r="AD227" i="1"/>
  <c r="AE227" i="1"/>
  <c r="AF227" i="1"/>
  <c r="AG227" i="1"/>
  <c r="AI227" i="1"/>
  <c r="AJ227" i="1"/>
  <c r="AK227" i="1"/>
  <c r="AL227" i="1"/>
  <c r="AM227" i="1"/>
  <c r="AO227" i="1"/>
  <c r="AP227" i="1"/>
  <c r="AQ227" i="1"/>
  <c r="AS227" i="1"/>
  <c r="AT227" i="1"/>
  <c r="AU227" i="1"/>
  <c r="AV227" i="1"/>
  <c r="AW227" i="1"/>
  <c r="AX227" i="1"/>
  <c r="A228" i="1"/>
  <c r="B228" i="1"/>
  <c r="C228" i="1"/>
  <c r="D228" i="1"/>
  <c r="F228" i="1"/>
  <c r="G228" i="1"/>
  <c r="H228" i="1"/>
  <c r="J228" i="1"/>
  <c r="K228" i="1"/>
  <c r="L228" i="1"/>
  <c r="M228" i="1"/>
  <c r="N228" i="1"/>
  <c r="O228" i="1"/>
  <c r="Q228" i="1"/>
  <c r="R228" i="1"/>
  <c r="S228" i="1"/>
  <c r="T228" i="1"/>
  <c r="U228" i="1"/>
  <c r="W228" i="1"/>
  <c r="X228" i="1"/>
  <c r="Y228" i="1"/>
  <c r="Z228" i="1"/>
  <c r="AA228" i="1"/>
  <c r="AC228" i="1"/>
  <c r="AD228" i="1"/>
  <c r="AE228" i="1"/>
  <c r="AF228" i="1"/>
  <c r="AG228" i="1"/>
  <c r="AI228" i="1"/>
  <c r="AJ228" i="1"/>
  <c r="AK228" i="1"/>
  <c r="AL228" i="1"/>
  <c r="AM228" i="1"/>
  <c r="AO228" i="1"/>
  <c r="AP228" i="1"/>
  <c r="AQ228" i="1"/>
  <c r="AS228" i="1"/>
  <c r="AT228" i="1"/>
  <c r="AU228" i="1"/>
  <c r="AV228" i="1"/>
  <c r="AW228" i="1"/>
  <c r="AX228" i="1"/>
  <c r="A229" i="1"/>
  <c r="B229" i="1"/>
  <c r="C229" i="1"/>
  <c r="D229" i="1"/>
  <c r="F229" i="1"/>
  <c r="G229" i="1"/>
  <c r="H229" i="1"/>
  <c r="J229" i="1"/>
  <c r="K229" i="1"/>
  <c r="L229" i="1"/>
  <c r="M229" i="1"/>
  <c r="N229" i="1"/>
  <c r="O229" i="1"/>
  <c r="Q229" i="1"/>
  <c r="R229" i="1"/>
  <c r="S229" i="1"/>
  <c r="T229" i="1"/>
  <c r="U229" i="1"/>
  <c r="W229" i="1"/>
  <c r="X229" i="1"/>
  <c r="Y229" i="1"/>
  <c r="Z229" i="1"/>
  <c r="AA229" i="1"/>
  <c r="AC229" i="1"/>
  <c r="AD229" i="1"/>
  <c r="AE229" i="1"/>
  <c r="AF229" i="1"/>
  <c r="AG229" i="1"/>
  <c r="AI229" i="1"/>
  <c r="AJ229" i="1"/>
  <c r="AK229" i="1"/>
  <c r="AL229" i="1"/>
  <c r="AM229" i="1"/>
  <c r="AO229" i="1"/>
  <c r="AP229" i="1"/>
  <c r="AQ229" i="1"/>
  <c r="AS229" i="1"/>
  <c r="AT229" i="1"/>
  <c r="AU229" i="1"/>
  <c r="AV229" i="1"/>
  <c r="AW229" i="1"/>
  <c r="AX229" i="1"/>
  <c r="A230" i="1"/>
  <c r="B230" i="1"/>
  <c r="C230" i="1"/>
  <c r="D230" i="1"/>
  <c r="F230" i="1"/>
  <c r="G230" i="1"/>
  <c r="H230" i="1"/>
  <c r="J230" i="1"/>
  <c r="K230" i="1"/>
  <c r="L230" i="1"/>
  <c r="M230" i="1"/>
  <c r="N230" i="1"/>
  <c r="O230" i="1"/>
  <c r="Q230" i="1"/>
  <c r="R230" i="1"/>
  <c r="S230" i="1"/>
  <c r="T230" i="1"/>
  <c r="U230" i="1"/>
  <c r="W230" i="1"/>
  <c r="X230" i="1"/>
  <c r="Y230" i="1"/>
  <c r="Z230" i="1"/>
  <c r="AA230" i="1"/>
  <c r="AC230" i="1"/>
  <c r="AD230" i="1"/>
  <c r="AE230" i="1"/>
  <c r="AF230" i="1"/>
  <c r="AG230" i="1"/>
  <c r="AI230" i="1"/>
  <c r="AJ230" i="1"/>
  <c r="AK230" i="1"/>
  <c r="AL230" i="1"/>
  <c r="AM230" i="1"/>
  <c r="AO230" i="1"/>
  <c r="AP230" i="1"/>
  <c r="AQ230" i="1"/>
  <c r="AS230" i="1"/>
  <c r="AT230" i="1"/>
  <c r="AU230" i="1"/>
  <c r="AV230" i="1"/>
  <c r="AW230" i="1"/>
  <c r="AX230" i="1"/>
  <c r="A231" i="1"/>
  <c r="B231" i="1"/>
  <c r="C231" i="1"/>
  <c r="D231" i="1"/>
  <c r="F231" i="1"/>
  <c r="G231" i="1"/>
  <c r="H231" i="1"/>
  <c r="J231" i="1"/>
  <c r="K231" i="1"/>
  <c r="L231" i="1"/>
  <c r="M231" i="1"/>
  <c r="N231" i="1"/>
  <c r="O231" i="1"/>
  <c r="Q231" i="1"/>
  <c r="R231" i="1"/>
  <c r="S231" i="1"/>
  <c r="T231" i="1"/>
  <c r="U231" i="1"/>
  <c r="W231" i="1"/>
  <c r="X231" i="1"/>
  <c r="Y231" i="1"/>
  <c r="Z231" i="1"/>
  <c r="AA231" i="1"/>
  <c r="AC231" i="1"/>
  <c r="AD231" i="1"/>
  <c r="AE231" i="1"/>
  <c r="AF231" i="1"/>
  <c r="AG231" i="1"/>
  <c r="AI231" i="1"/>
  <c r="AJ231" i="1"/>
  <c r="AK231" i="1"/>
  <c r="AL231" i="1"/>
  <c r="AM231" i="1"/>
  <c r="AO231" i="1"/>
  <c r="AP231" i="1"/>
  <c r="AQ231" i="1"/>
  <c r="AS231" i="1"/>
  <c r="AT231" i="1"/>
  <c r="AU231" i="1"/>
  <c r="AV231" i="1"/>
  <c r="AW231" i="1"/>
  <c r="AX231" i="1"/>
  <c r="A232" i="1"/>
  <c r="B232" i="1"/>
  <c r="C232" i="1"/>
  <c r="D232" i="1"/>
  <c r="F232" i="1"/>
  <c r="G232" i="1"/>
  <c r="H232" i="1"/>
  <c r="J232" i="1"/>
  <c r="K232" i="1"/>
  <c r="L232" i="1"/>
  <c r="M232" i="1"/>
  <c r="N232" i="1"/>
  <c r="O232" i="1"/>
  <c r="Q232" i="1"/>
  <c r="R232" i="1"/>
  <c r="S232" i="1"/>
  <c r="T232" i="1"/>
  <c r="U232" i="1"/>
  <c r="W232" i="1"/>
  <c r="X232" i="1"/>
  <c r="Y232" i="1"/>
  <c r="Z232" i="1"/>
  <c r="AA232" i="1"/>
  <c r="AC232" i="1"/>
  <c r="AD232" i="1"/>
  <c r="AE232" i="1"/>
  <c r="AF232" i="1"/>
  <c r="AG232" i="1"/>
  <c r="AI232" i="1"/>
  <c r="AJ232" i="1"/>
  <c r="AK232" i="1"/>
  <c r="AL232" i="1"/>
  <c r="AM232" i="1"/>
  <c r="AO232" i="1"/>
  <c r="AP232" i="1"/>
  <c r="AQ232" i="1"/>
  <c r="AS232" i="1"/>
  <c r="AT232" i="1"/>
  <c r="AU232" i="1"/>
  <c r="AV232" i="1"/>
  <c r="AW232" i="1"/>
  <c r="AX232" i="1"/>
  <c r="A233" i="1"/>
  <c r="B233" i="1"/>
  <c r="C233" i="1"/>
  <c r="D233" i="1"/>
  <c r="F233" i="1"/>
  <c r="G233" i="1"/>
  <c r="H233" i="1"/>
  <c r="J233" i="1"/>
  <c r="K233" i="1"/>
  <c r="L233" i="1"/>
  <c r="M233" i="1"/>
  <c r="N233" i="1"/>
  <c r="O233" i="1"/>
  <c r="Q233" i="1"/>
  <c r="R233" i="1"/>
  <c r="S233" i="1"/>
  <c r="T233" i="1"/>
  <c r="U233" i="1"/>
  <c r="W233" i="1"/>
  <c r="X233" i="1"/>
  <c r="Y233" i="1"/>
  <c r="Z233" i="1"/>
  <c r="AA233" i="1"/>
  <c r="AC233" i="1"/>
  <c r="AD233" i="1"/>
  <c r="AE233" i="1"/>
  <c r="AF233" i="1"/>
  <c r="AG233" i="1"/>
  <c r="AI233" i="1"/>
  <c r="AJ233" i="1"/>
  <c r="AK233" i="1"/>
  <c r="AL233" i="1"/>
  <c r="AM233" i="1"/>
  <c r="AO233" i="1"/>
  <c r="AP233" i="1"/>
  <c r="AQ233" i="1"/>
  <c r="AS233" i="1"/>
  <c r="AT233" i="1"/>
  <c r="AU233" i="1"/>
  <c r="AV233" i="1"/>
  <c r="AW233" i="1"/>
  <c r="AX233" i="1"/>
  <c r="A234" i="1"/>
  <c r="B234" i="1"/>
  <c r="C234" i="1"/>
  <c r="D234" i="1"/>
  <c r="F234" i="1"/>
  <c r="G234" i="1"/>
  <c r="H234" i="1"/>
  <c r="J234" i="1"/>
  <c r="K234" i="1"/>
  <c r="L234" i="1"/>
  <c r="M234" i="1"/>
  <c r="N234" i="1"/>
  <c r="O234" i="1"/>
  <c r="Q234" i="1"/>
  <c r="R234" i="1"/>
  <c r="S234" i="1"/>
  <c r="T234" i="1"/>
  <c r="U234" i="1"/>
  <c r="W234" i="1"/>
  <c r="X234" i="1"/>
  <c r="Y234" i="1"/>
  <c r="Z234" i="1"/>
  <c r="AA234" i="1"/>
  <c r="AC234" i="1"/>
  <c r="AD234" i="1"/>
  <c r="AE234" i="1"/>
  <c r="AF234" i="1"/>
  <c r="AG234" i="1"/>
  <c r="AI234" i="1"/>
  <c r="AJ234" i="1"/>
  <c r="AK234" i="1"/>
  <c r="AL234" i="1"/>
  <c r="AM234" i="1"/>
  <c r="AO234" i="1"/>
  <c r="AP234" i="1"/>
  <c r="AQ234" i="1"/>
  <c r="AS234" i="1"/>
  <c r="AT234" i="1"/>
  <c r="AU234" i="1"/>
  <c r="AV234" i="1"/>
  <c r="AW234" i="1"/>
  <c r="AX234" i="1"/>
  <c r="A235" i="1"/>
  <c r="B235" i="1"/>
  <c r="C235" i="1"/>
  <c r="D235" i="1"/>
  <c r="F235" i="1"/>
  <c r="G235" i="1"/>
  <c r="H235" i="1"/>
  <c r="J235" i="1"/>
  <c r="K235" i="1"/>
  <c r="L235" i="1"/>
  <c r="M235" i="1"/>
  <c r="N235" i="1"/>
  <c r="O235" i="1"/>
  <c r="Q235" i="1"/>
  <c r="R235" i="1"/>
  <c r="S235" i="1"/>
  <c r="T235" i="1"/>
  <c r="U235" i="1"/>
  <c r="W235" i="1"/>
  <c r="X235" i="1"/>
  <c r="Y235" i="1"/>
  <c r="Z235" i="1"/>
  <c r="AA235" i="1"/>
  <c r="AC235" i="1"/>
  <c r="AD235" i="1"/>
  <c r="AE235" i="1"/>
  <c r="AF235" i="1"/>
  <c r="AG235" i="1"/>
  <c r="AI235" i="1"/>
  <c r="AJ235" i="1"/>
  <c r="AK235" i="1"/>
  <c r="AL235" i="1"/>
  <c r="AM235" i="1"/>
  <c r="AO235" i="1"/>
  <c r="AP235" i="1"/>
  <c r="AQ235" i="1"/>
  <c r="AS235" i="1"/>
  <c r="AT235" i="1"/>
  <c r="AU235" i="1"/>
  <c r="AV235" i="1"/>
  <c r="AW235" i="1"/>
  <c r="AX235" i="1"/>
  <c r="A236" i="1"/>
  <c r="B236" i="1"/>
  <c r="C236" i="1"/>
  <c r="D236" i="1"/>
  <c r="F236" i="1"/>
  <c r="G236" i="1"/>
  <c r="H236" i="1"/>
  <c r="J236" i="1"/>
  <c r="K236" i="1"/>
  <c r="L236" i="1"/>
  <c r="M236" i="1"/>
  <c r="N236" i="1"/>
  <c r="O236" i="1"/>
  <c r="Q236" i="1"/>
  <c r="R236" i="1"/>
  <c r="S236" i="1"/>
  <c r="T236" i="1"/>
  <c r="U236" i="1"/>
  <c r="W236" i="1"/>
  <c r="X236" i="1"/>
  <c r="Y236" i="1"/>
  <c r="Z236" i="1"/>
  <c r="AA236" i="1"/>
  <c r="AC236" i="1"/>
  <c r="AD236" i="1"/>
  <c r="AE236" i="1"/>
  <c r="AF236" i="1"/>
  <c r="AG236" i="1"/>
  <c r="AI236" i="1"/>
  <c r="AJ236" i="1"/>
  <c r="AK236" i="1"/>
  <c r="AL236" i="1"/>
  <c r="AM236" i="1"/>
  <c r="AO236" i="1"/>
  <c r="AP236" i="1"/>
  <c r="AQ236" i="1"/>
  <c r="AS236" i="1"/>
  <c r="AT236" i="1"/>
  <c r="AU236" i="1"/>
  <c r="AV236" i="1"/>
  <c r="AW236" i="1"/>
  <c r="AX236" i="1"/>
  <c r="A237" i="1"/>
  <c r="B237" i="1"/>
  <c r="C237" i="1"/>
  <c r="D237" i="1"/>
  <c r="F237" i="1"/>
  <c r="G237" i="1"/>
  <c r="H237" i="1"/>
  <c r="J237" i="1"/>
  <c r="K237" i="1"/>
  <c r="L237" i="1"/>
  <c r="M237" i="1"/>
  <c r="N237" i="1"/>
  <c r="O237" i="1"/>
  <c r="Q237" i="1"/>
  <c r="R237" i="1"/>
  <c r="S237" i="1"/>
  <c r="T237" i="1"/>
  <c r="U237" i="1"/>
  <c r="W237" i="1"/>
  <c r="X237" i="1"/>
  <c r="Y237" i="1"/>
  <c r="Z237" i="1"/>
  <c r="AA237" i="1"/>
  <c r="AC237" i="1"/>
  <c r="AD237" i="1"/>
  <c r="AE237" i="1"/>
  <c r="AF237" i="1"/>
  <c r="AG237" i="1"/>
  <c r="AI237" i="1"/>
  <c r="AJ237" i="1"/>
  <c r="AK237" i="1"/>
  <c r="AL237" i="1"/>
  <c r="AM237" i="1"/>
  <c r="AO237" i="1"/>
  <c r="AP237" i="1"/>
  <c r="AQ237" i="1"/>
  <c r="AS237" i="1"/>
  <c r="AT237" i="1"/>
  <c r="AU237" i="1"/>
  <c r="AV237" i="1"/>
  <c r="AW237" i="1"/>
  <c r="AX237" i="1"/>
  <c r="A238" i="1"/>
  <c r="B238" i="1"/>
  <c r="C238" i="1"/>
  <c r="D238" i="1"/>
  <c r="F238" i="1"/>
  <c r="G238" i="1"/>
  <c r="H238" i="1"/>
  <c r="J238" i="1"/>
  <c r="K238" i="1"/>
  <c r="L238" i="1"/>
  <c r="M238" i="1"/>
  <c r="N238" i="1"/>
  <c r="O238" i="1"/>
  <c r="Q238" i="1"/>
  <c r="R238" i="1"/>
  <c r="S238" i="1"/>
  <c r="T238" i="1"/>
  <c r="U238" i="1"/>
  <c r="W238" i="1"/>
  <c r="X238" i="1"/>
  <c r="Y238" i="1"/>
  <c r="Z238" i="1"/>
  <c r="AA238" i="1"/>
  <c r="AC238" i="1"/>
  <c r="AD238" i="1"/>
  <c r="AE238" i="1"/>
  <c r="AF238" i="1"/>
  <c r="AG238" i="1"/>
  <c r="AI238" i="1"/>
  <c r="AJ238" i="1"/>
  <c r="AK238" i="1"/>
  <c r="AL238" i="1"/>
  <c r="AM238" i="1"/>
  <c r="AO238" i="1"/>
  <c r="AP238" i="1"/>
  <c r="AQ238" i="1"/>
  <c r="AS238" i="1"/>
  <c r="AT238" i="1"/>
  <c r="AU238" i="1"/>
  <c r="AV238" i="1"/>
  <c r="AW238" i="1"/>
  <c r="AX238" i="1"/>
  <c r="A239" i="1"/>
  <c r="B239" i="1"/>
  <c r="C239" i="1"/>
  <c r="D239" i="1"/>
  <c r="F239" i="1"/>
  <c r="G239" i="1"/>
  <c r="H239" i="1"/>
  <c r="J239" i="1"/>
  <c r="K239" i="1"/>
  <c r="L239" i="1"/>
  <c r="M239" i="1"/>
  <c r="N239" i="1"/>
  <c r="O239" i="1"/>
  <c r="Q239" i="1"/>
  <c r="R239" i="1"/>
  <c r="S239" i="1"/>
  <c r="T239" i="1"/>
  <c r="U239" i="1"/>
  <c r="W239" i="1"/>
  <c r="X239" i="1"/>
  <c r="Y239" i="1"/>
  <c r="Z239" i="1"/>
  <c r="AA239" i="1"/>
  <c r="AC239" i="1"/>
  <c r="AD239" i="1"/>
  <c r="AE239" i="1"/>
  <c r="AF239" i="1"/>
  <c r="AG239" i="1"/>
  <c r="AI239" i="1"/>
  <c r="AJ239" i="1"/>
  <c r="AK239" i="1"/>
  <c r="AL239" i="1"/>
  <c r="AM239" i="1"/>
  <c r="AO239" i="1"/>
  <c r="AP239" i="1"/>
  <c r="AQ239" i="1"/>
  <c r="AS239" i="1"/>
  <c r="AT239" i="1"/>
  <c r="AU239" i="1"/>
  <c r="AV239" i="1"/>
  <c r="AW239" i="1"/>
  <c r="AX239" i="1"/>
  <c r="A240" i="1"/>
  <c r="B240" i="1"/>
  <c r="C240" i="1"/>
  <c r="D240" i="1"/>
  <c r="F240" i="1"/>
  <c r="G240" i="1"/>
  <c r="H240" i="1"/>
  <c r="J240" i="1"/>
  <c r="K240" i="1"/>
  <c r="L240" i="1"/>
  <c r="M240" i="1"/>
  <c r="N240" i="1"/>
  <c r="O240" i="1"/>
  <c r="Q240" i="1"/>
  <c r="R240" i="1"/>
  <c r="S240" i="1"/>
  <c r="T240" i="1"/>
  <c r="U240" i="1"/>
  <c r="W240" i="1"/>
  <c r="X240" i="1"/>
  <c r="Y240" i="1"/>
  <c r="Z240" i="1"/>
  <c r="AA240" i="1"/>
  <c r="AC240" i="1"/>
  <c r="AD240" i="1"/>
  <c r="AE240" i="1"/>
  <c r="AF240" i="1"/>
  <c r="AG240" i="1"/>
  <c r="AI240" i="1"/>
  <c r="AJ240" i="1"/>
  <c r="AK240" i="1"/>
  <c r="AL240" i="1"/>
  <c r="AM240" i="1"/>
  <c r="AO240" i="1"/>
  <c r="AP240" i="1"/>
  <c r="AQ240" i="1"/>
  <c r="AS240" i="1"/>
  <c r="AT240" i="1"/>
  <c r="AU240" i="1"/>
  <c r="AV240" i="1"/>
  <c r="AW240" i="1"/>
  <c r="AX240" i="1"/>
  <c r="A241" i="1"/>
  <c r="B241" i="1"/>
  <c r="C241" i="1"/>
  <c r="D241" i="1"/>
  <c r="F241" i="1"/>
  <c r="G241" i="1"/>
  <c r="H241" i="1"/>
  <c r="J241" i="1"/>
  <c r="K241" i="1"/>
  <c r="L241" i="1"/>
  <c r="M241" i="1"/>
  <c r="N241" i="1"/>
  <c r="O241" i="1"/>
  <c r="Q241" i="1"/>
  <c r="R241" i="1"/>
  <c r="S241" i="1"/>
  <c r="T241" i="1"/>
  <c r="U241" i="1"/>
  <c r="W241" i="1"/>
  <c r="X241" i="1"/>
  <c r="Y241" i="1"/>
  <c r="Z241" i="1"/>
  <c r="AA241" i="1"/>
  <c r="AC241" i="1"/>
  <c r="AD241" i="1"/>
  <c r="AE241" i="1"/>
  <c r="AF241" i="1"/>
  <c r="AG241" i="1"/>
  <c r="AI241" i="1"/>
  <c r="AJ241" i="1"/>
  <c r="AK241" i="1"/>
  <c r="AL241" i="1"/>
  <c r="AM241" i="1"/>
  <c r="AO241" i="1"/>
  <c r="AP241" i="1"/>
  <c r="AQ241" i="1"/>
  <c r="AS241" i="1"/>
  <c r="AT241" i="1"/>
  <c r="AU241" i="1"/>
  <c r="AV241" i="1"/>
  <c r="AW241" i="1"/>
  <c r="AX241" i="1"/>
  <c r="A242" i="1"/>
  <c r="B242" i="1"/>
  <c r="C242" i="1"/>
  <c r="D242" i="1"/>
  <c r="F242" i="1"/>
  <c r="G242" i="1"/>
  <c r="H242" i="1"/>
  <c r="J242" i="1"/>
  <c r="K242" i="1"/>
  <c r="L242" i="1"/>
  <c r="M242" i="1"/>
  <c r="N242" i="1"/>
  <c r="O242" i="1"/>
  <c r="Q242" i="1"/>
  <c r="R242" i="1"/>
  <c r="S242" i="1"/>
  <c r="T242" i="1"/>
  <c r="U242" i="1"/>
  <c r="W242" i="1"/>
  <c r="X242" i="1"/>
  <c r="Y242" i="1"/>
  <c r="Z242" i="1"/>
  <c r="AA242" i="1"/>
  <c r="AC242" i="1"/>
  <c r="AD242" i="1"/>
  <c r="AE242" i="1"/>
  <c r="AF242" i="1"/>
  <c r="AG242" i="1"/>
  <c r="AI242" i="1"/>
  <c r="AJ242" i="1"/>
  <c r="AK242" i="1"/>
  <c r="AL242" i="1"/>
  <c r="AM242" i="1"/>
  <c r="AO242" i="1"/>
  <c r="AP242" i="1"/>
  <c r="AQ242" i="1"/>
  <c r="AS242" i="1"/>
  <c r="AT242" i="1"/>
  <c r="AU242" i="1"/>
  <c r="AV242" i="1"/>
  <c r="AW242" i="1"/>
  <c r="AX242" i="1"/>
  <c r="A243" i="1"/>
  <c r="B243" i="1"/>
  <c r="C243" i="1"/>
  <c r="D243" i="1"/>
  <c r="F243" i="1"/>
  <c r="G243" i="1"/>
  <c r="H243" i="1"/>
  <c r="J243" i="1"/>
  <c r="K243" i="1"/>
  <c r="L243" i="1"/>
  <c r="M243" i="1"/>
  <c r="N243" i="1"/>
  <c r="O243" i="1"/>
  <c r="Q243" i="1"/>
  <c r="R243" i="1"/>
  <c r="S243" i="1"/>
  <c r="T243" i="1"/>
  <c r="U243" i="1"/>
  <c r="W243" i="1"/>
  <c r="X243" i="1"/>
  <c r="Y243" i="1"/>
  <c r="Z243" i="1"/>
  <c r="AA243" i="1"/>
  <c r="AC243" i="1"/>
  <c r="AD243" i="1"/>
  <c r="AE243" i="1"/>
  <c r="AF243" i="1"/>
  <c r="AG243" i="1"/>
  <c r="AI243" i="1"/>
  <c r="AJ243" i="1"/>
  <c r="AK243" i="1"/>
  <c r="AL243" i="1"/>
  <c r="AM243" i="1"/>
  <c r="AO243" i="1"/>
  <c r="AP243" i="1"/>
  <c r="AQ243" i="1"/>
  <c r="AS243" i="1"/>
  <c r="AT243" i="1"/>
  <c r="AU243" i="1"/>
  <c r="AV243" i="1"/>
  <c r="AW243" i="1"/>
  <c r="AX243" i="1"/>
  <c r="A244" i="1"/>
  <c r="B244" i="1"/>
  <c r="C244" i="1"/>
  <c r="D244" i="1"/>
  <c r="F244" i="1"/>
  <c r="G244" i="1"/>
  <c r="H244" i="1"/>
  <c r="J244" i="1"/>
  <c r="K244" i="1"/>
  <c r="L244" i="1"/>
  <c r="M244" i="1"/>
  <c r="N244" i="1"/>
  <c r="O244" i="1"/>
  <c r="Q244" i="1"/>
  <c r="R244" i="1"/>
  <c r="S244" i="1"/>
  <c r="T244" i="1"/>
  <c r="U244" i="1"/>
  <c r="W244" i="1"/>
  <c r="X244" i="1"/>
  <c r="Y244" i="1"/>
  <c r="Z244" i="1"/>
  <c r="AA244" i="1"/>
  <c r="AC244" i="1"/>
  <c r="AD244" i="1"/>
  <c r="AE244" i="1"/>
  <c r="AF244" i="1"/>
  <c r="AG244" i="1"/>
  <c r="AI244" i="1"/>
  <c r="AJ244" i="1"/>
  <c r="AK244" i="1"/>
  <c r="AL244" i="1"/>
  <c r="AM244" i="1"/>
  <c r="AO244" i="1"/>
  <c r="AP244" i="1"/>
  <c r="AQ244" i="1"/>
  <c r="AS244" i="1"/>
  <c r="AT244" i="1"/>
  <c r="AU244" i="1"/>
  <c r="AV244" i="1"/>
  <c r="AW244" i="1"/>
  <c r="AX244" i="1"/>
  <c r="A245" i="1"/>
  <c r="B245" i="1"/>
  <c r="C245" i="1"/>
  <c r="D245" i="1"/>
  <c r="F245" i="1"/>
  <c r="G245" i="1"/>
  <c r="H245" i="1"/>
  <c r="J245" i="1"/>
  <c r="K245" i="1"/>
  <c r="L245" i="1"/>
  <c r="M245" i="1"/>
  <c r="N245" i="1"/>
  <c r="O245" i="1"/>
  <c r="Q245" i="1"/>
  <c r="R245" i="1"/>
  <c r="S245" i="1"/>
  <c r="T245" i="1"/>
  <c r="U245" i="1"/>
  <c r="W245" i="1"/>
  <c r="X245" i="1"/>
  <c r="Y245" i="1"/>
  <c r="Z245" i="1"/>
  <c r="AA245" i="1"/>
  <c r="AC245" i="1"/>
  <c r="AD245" i="1"/>
  <c r="AE245" i="1"/>
  <c r="AF245" i="1"/>
  <c r="AG245" i="1"/>
  <c r="AI245" i="1"/>
  <c r="AJ245" i="1"/>
  <c r="AK245" i="1"/>
  <c r="AL245" i="1"/>
  <c r="AM245" i="1"/>
  <c r="AO245" i="1"/>
  <c r="AP245" i="1"/>
  <c r="AQ245" i="1"/>
  <c r="AS245" i="1"/>
  <c r="AT245" i="1"/>
  <c r="AU245" i="1"/>
  <c r="AV245" i="1"/>
  <c r="AW245" i="1"/>
  <c r="AX245" i="1"/>
  <c r="A246" i="1"/>
  <c r="B246" i="1"/>
  <c r="C246" i="1"/>
  <c r="D246" i="1"/>
  <c r="F246" i="1"/>
  <c r="G246" i="1"/>
  <c r="H246" i="1"/>
  <c r="J246" i="1"/>
  <c r="K246" i="1"/>
  <c r="L246" i="1"/>
  <c r="M246" i="1"/>
  <c r="N246" i="1"/>
  <c r="O246" i="1"/>
  <c r="Q246" i="1"/>
  <c r="R246" i="1"/>
  <c r="S246" i="1"/>
  <c r="T246" i="1"/>
  <c r="U246" i="1"/>
  <c r="W246" i="1"/>
  <c r="X246" i="1"/>
  <c r="Y246" i="1"/>
  <c r="Z246" i="1"/>
  <c r="AA246" i="1"/>
  <c r="AC246" i="1"/>
  <c r="AD246" i="1"/>
  <c r="AE246" i="1"/>
  <c r="AF246" i="1"/>
  <c r="AG246" i="1"/>
  <c r="AI246" i="1"/>
  <c r="AJ246" i="1"/>
  <c r="AK246" i="1"/>
  <c r="AL246" i="1"/>
  <c r="AM246" i="1"/>
  <c r="AO246" i="1"/>
  <c r="AP246" i="1"/>
  <c r="AQ246" i="1"/>
  <c r="AS246" i="1"/>
  <c r="AT246" i="1"/>
  <c r="AU246" i="1"/>
  <c r="AV246" i="1"/>
  <c r="AW246" i="1"/>
  <c r="AX246" i="1"/>
  <c r="A247" i="1"/>
  <c r="B247" i="1"/>
  <c r="C247" i="1"/>
  <c r="D247" i="1"/>
  <c r="F247" i="1"/>
  <c r="G247" i="1"/>
  <c r="H247" i="1"/>
  <c r="J247" i="1"/>
  <c r="K247" i="1"/>
  <c r="L247" i="1"/>
  <c r="M247" i="1"/>
  <c r="N247" i="1"/>
  <c r="O247" i="1"/>
  <c r="Q247" i="1"/>
  <c r="R247" i="1"/>
  <c r="S247" i="1"/>
  <c r="T247" i="1"/>
  <c r="U247" i="1"/>
  <c r="W247" i="1"/>
  <c r="X247" i="1"/>
  <c r="Y247" i="1"/>
  <c r="Z247" i="1"/>
  <c r="AA247" i="1"/>
  <c r="AC247" i="1"/>
  <c r="AD247" i="1"/>
  <c r="AE247" i="1"/>
  <c r="AF247" i="1"/>
  <c r="AG247" i="1"/>
  <c r="AI247" i="1"/>
  <c r="AJ247" i="1"/>
  <c r="AK247" i="1"/>
  <c r="AL247" i="1"/>
  <c r="AM247" i="1"/>
  <c r="AO247" i="1"/>
  <c r="AP247" i="1"/>
  <c r="AQ247" i="1"/>
  <c r="AS247" i="1"/>
  <c r="AT247" i="1"/>
  <c r="AU247" i="1"/>
  <c r="AV247" i="1"/>
  <c r="AW247" i="1"/>
  <c r="AX247" i="1"/>
  <c r="A248" i="1"/>
  <c r="B248" i="1"/>
  <c r="C248" i="1"/>
  <c r="D248" i="1"/>
  <c r="F248" i="1"/>
  <c r="G248" i="1"/>
  <c r="H248" i="1"/>
  <c r="J248" i="1"/>
  <c r="K248" i="1"/>
  <c r="L248" i="1"/>
  <c r="M248" i="1"/>
  <c r="N248" i="1"/>
  <c r="O248" i="1"/>
  <c r="Q248" i="1"/>
  <c r="R248" i="1"/>
  <c r="S248" i="1"/>
  <c r="T248" i="1"/>
  <c r="U248" i="1"/>
  <c r="W248" i="1"/>
  <c r="X248" i="1"/>
  <c r="Y248" i="1"/>
  <c r="Z248" i="1"/>
  <c r="AA248" i="1"/>
  <c r="AC248" i="1"/>
  <c r="AD248" i="1"/>
  <c r="AE248" i="1"/>
  <c r="AF248" i="1"/>
  <c r="AG248" i="1"/>
  <c r="AI248" i="1"/>
  <c r="AJ248" i="1"/>
  <c r="AK248" i="1"/>
  <c r="AL248" i="1"/>
  <c r="AM248" i="1"/>
  <c r="AO248" i="1"/>
  <c r="AP248" i="1"/>
  <c r="AQ248" i="1"/>
  <c r="AS248" i="1"/>
  <c r="AT248" i="1"/>
  <c r="AU248" i="1"/>
  <c r="AV248" i="1"/>
  <c r="AW248" i="1"/>
  <c r="AX248" i="1"/>
  <c r="A249" i="1"/>
  <c r="B249" i="1"/>
  <c r="C249" i="1"/>
  <c r="D249" i="1"/>
  <c r="F249" i="1"/>
  <c r="G249" i="1"/>
  <c r="H249" i="1"/>
  <c r="J249" i="1"/>
  <c r="K249" i="1"/>
  <c r="L249" i="1"/>
  <c r="M249" i="1"/>
  <c r="N249" i="1"/>
  <c r="O249" i="1"/>
  <c r="Q249" i="1"/>
  <c r="R249" i="1"/>
  <c r="S249" i="1"/>
  <c r="T249" i="1"/>
  <c r="U249" i="1"/>
  <c r="W249" i="1"/>
  <c r="X249" i="1"/>
  <c r="Y249" i="1"/>
  <c r="Z249" i="1"/>
  <c r="AA249" i="1"/>
  <c r="AC249" i="1"/>
  <c r="AD249" i="1"/>
  <c r="AE249" i="1"/>
  <c r="AF249" i="1"/>
  <c r="AG249" i="1"/>
  <c r="AI249" i="1"/>
  <c r="AJ249" i="1"/>
  <c r="AK249" i="1"/>
  <c r="AL249" i="1"/>
  <c r="AM249" i="1"/>
  <c r="AO249" i="1"/>
  <c r="AP249" i="1"/>
  <c r="AQ249" i="1"/>
  <c r="AS249" i="1"/>
  <c r="AT249" i="1"/>
  <c r="AU249" i="1"/>
  <c r="AV249" i="1"/>
  <c r="AW249" i="1"/>
  <c r="AX249" i="1"/>
  <c r="A250" i="1"/>
  <c r="B250" i="1"/>
  <c r="C250" i="1"/>
  <c r="D250" i="1"/>
  <c r="F250" i="1"/>
  <c r="G250" i="1"/>
  <c r="H250" i="1"/>
  <c r="J250" i="1"/>
  <c r="K250" i="1"/>
  <c r="L250" i="1"/>
  <c r="M250" i="1"/>
  <c r="N250" i="1"/>
  <c r="O250" i="1"/>
  <c r="Q250" i="1"/>
  <c r="R250" i="1"/>
  <c r="S250" i="1"/>
  <c r="T250" i="1"/>
  <c r="U250" i="1"/>
  <c r="W250" i="1"/>
  <c r="X250" i="1"/>
  <c r="Y250" i="1"/>
  <c r="Z250" i="1"/>
  <c r="AA250" i="1"/>
  <c r="AC250" i="1"/>
  <c r="AD250" i="1"/>
  <c r="AE250" i="1"/>
  <c r="AF250" i="1"/>
  <c r="AG250" i="1"/>
  <c r="AI250" i="1"/>
  <c r="AJ250" i="1"/>
  <c r="AK250" i="1"/>
  <c r="AL250" i="1"/>
  <c r="AM250" i="1"/>
  <c r="AO250" i="1"/>
  <c r="AP250" i="1"/>
  <c r="AQ250" i="1"/>
  <c r="AS250" i="1"/>
  <c r="AT250" i="1"/>
  <c r="AU250" i="1"/>
  <c r="AV250" i="1"/>
  <c r="AW250" i="1"/>
  <c r="AX250" i="1"/>
  <c r="A251" i="1"/>
  <c r="B251" i="1"/>
  <c r="C251" i="1"/>
  <c r="D251" i="1"/>
  <c r="F251" i="1"/>
  <c r="G251" i="1"/>
  <c r="H251" i="1"/>
  <c r="J251" i="1"/>
  <c r="K251" i="1"/>
  <c r="L251" i="1"/>
  <c r="M251" i="1"/>
  <c r="N251" i="1"/>
  <c r="O251" i="1"/>
  <c r="Q251" i="1"/>
  <c r="R251" i="1"/>
  <c r="S251" i="1"/>
  <c r="T251" i="1"/>
  <c r="U251" i="1"/>
  <c r="W251" i="1"/>
  <c r="X251" i="1"/>
  <c r="Y251" i="1"/>
  <c r="Z251" i="1"/>
  <c r="AA251" i="1"/>
  <c r="AC251" i="1"/>
  <c r="AD251" i="1"/>
  <c r="AE251" i="1"/>
  <c r="AF251" i="1"/>
  <c r="AG251" i="1"/>
  <c r="AI251" i="1"/>
  <c r="AJ251" i="1"/>
  <c r="AK251" i="1"/>
  <c r="AL251" i="1"/>
  <c r="AM251" i="1"/>
  <c r="AO251" i="1"/>
  <c r="AP251" i="1"/>
  <c r="AQ251" i="1"/>
  <c r="AS251" i="1"/>
  <c r="AT251" i="1"/>
  <c r="AU251" i="1"/>
  <c r="AV251" i="1"/>
  <c r="AW251" i="1"/>
  <c r="AX251" i="1"/>
  <c r="A252" i="1"/>
  <c r="B252" i="1"/>
  <c r="C252" i="1"/>
  <c r="D252" i="1"/>
  <c r="F252" i="1"/>
  <c r="G252" i="1"/>
  <c r="H252" i="1"/>
  <c r="J252" i="1"/>
  <c r="K252" i="1"/>
  <c r="L252" i="1"/>
  <c r="M252" i="1"/>
  <c r="N252" i="1"/>
  <c r="O252" i="1"/>
  <c r="Q252" i="1"/>
  <c r="R252" i="1"/>
  <c r="S252" i="1"/>
  <c r="T252" i="1"/>
  <c r="U252" i="1"/>
  <c r="W252" i="1"/>
  <c r="X252" i="1"/>
  <c r="Y252" i="1"/>
  <c r="Z252" i="1"/>
  <c r="AA252" i="1"/>
  <c r="AC252" i="1"/>
  <c r="AD252" i="1"/>
  <c r="AE252" i="1"/>
  <c r="AF252" i="1"/>
  <c r="AG252" i="1"/>
  <c r="AI252" i="1"/>
  <c r="AJ252" i="1"/>
  <c r="AK252" i="1"/>
  <c r="AL252" i="1"/>
  <c r="AM252" i="1"/>
  <c r="AO252" i="1"/>
  <c r="AP252" i="1"/>
  <c r="AQ252" i="1"/>
  <c r="AS252" i="1"/>
  <c r="AT252" i="1"/>
  <c r="AU252" i="1"/>
  <c r="AV252" i="1"/>
  <c r="AW252" i="1"/>
  <c r="AX252" i="1"/>
  <c r="A253" i="1"/>
  <c r="B253" i="1"/>
  <c r="C253" i="1"/>
  <c r="D253" i="1"/>
  <c r="F253" i="1"/>
  <c r="G253" i="1"/>
  <c r="H253" i="1"/>
  <c r="J253" i="1"/>
  <c r="K253" i="1"/>
  <c r="L253" i="1"/>
  <c r="M253" i="1"/>
  <c r="N253" i="1"/>
  <c r="O253" i="1"/>
  <c r="Q253" i="1"/>
  <c r="R253" i="1"/>
  <c r="S253" i="1"/>
  <c r="T253" i="1"/>
  <c r="U253" i="1"/>
  <c r="W253" i="1"/>
  <c r="X253" i="1"/>
  <c r="Y253" i="1"/>
  <c r="Z253" i="1"/>
  <c r="AA253" i="1"/>
  <c r="AC253" i="1"/>
  <c r="AD253" i="1"/>
  <c r="AE253" i="1"/>
  <c r="AF253" i="1"/>
  <c r="AG253" i="1"/>
  <c r="AI253" i="1"/>
  <c r="AJ253" i="1"/>
  <c r="AK253" i="1"/>
  <c r="AL253" i="1"/>
  <c r="AM253" i="1"/>
  <c r="AO253" i="1"/>
  <c r="AP253" i="1"/>
  <c r="AQ253" i="1"/>
  <c r="AS253" i="1"/>
  <c r="AT253" i="1"/>
  <c r="AU253" i="1"/>
  <c r="AV253" i="1"/>
  <c r="AW253" i="1"/>
  <c r="AX253" i="1"/>
  <c r="A254" i="1"/>
  <c r="B254" i="1"/>
  <c r="C254" i="1"/>
  <c r="D254" i="1"/>
  <c r="F254" i="1"/>
  <c r="G254" i="1"/>
  <c r="H254" i="1"/>
  <c r="J254" i="1"/>
  <c r="K254" i="1"/>
  <c r="L254" i="1"/>
  <c r="M254" i="1"/>
  <c r="N254" i="1"/>
  <c r="O254" i="1"/>
  <c r="Q254" i="1"/>
  <c r="R254" i="1"/>
  <c r="S254" i="1"/>
  <c r="T254" i="1"/>
  <c r="U254" i="1"/>
  <c r="W254" i="1"/>
  <c r="X254" i="1"/>
  <c r="Y254" i="1"/>
  <c r="Z254" i="1"/>
  <c r="AA254" i="1"/>
  <c r="AC254" i="1"/>
  <c r="AD254" i="1"/>
  <c r="AE254" i="1"/>
  <c r="AF254" i="1"/>
  <c r="AG254" i="1"/>
  <c r="AI254" i="1"/>
  <c r="AJ254" i="1"/>
  <c r="AK254" i="1"/>
  <c r="AL254" i="1"/>
  <c r="AM254" i="1"/>
  <c r="AO254" i="1"/>
  <c r="AP254" i="1"/>
  <c r="AQ254" i="1"/>
  <c r="AS254" i="1"/>
  <c r="AT254" i="1"/>
  <c r="AU254" i="1"/>
  <c r="AV254" i="1"/>
  <c r="AW254" i="1"/>
  <c r="AX254" i="1"/>
  <c r="A255" i="1"/>
  <c r="B255" i="1"/>
  <c r="C255" i="1"/>
  <c r="D255" i="1"/>
  <c r="F255" i="1"/>
  <c r="G255" i="1"/>
  <c r="H255" i="1"/>
  <c r="J255" i="1"/>
  <c r="K255" i="1"/>
  <c r="L255" i="1"/>
  <c r="M255" i="1"/>
  <c r="N255" i="1"/>
  <c r="O255" i="1"/>
  <c r="Q255" i="1"/>
  <c r="R255" i="1"/>
  <c r="S255" i="1"/>
  <c r="T255" i="1"/>
  <c r="U255" i="1"/>
  <c r="W255" i="1"/>
  <c r="X255" i="1"/>
  <c r="Y255" i="1"/>
  <c r="Z255" i="1"/>
  <c r="AA255" i="1"/>
  <c r="AC255" i="1"/>
  <c r="AD255" i="1"/>
  <c r="AE255" i="1"/>
  <c r="AF255" i="1"/>
  <c r="AG255" i="1"/>
  <c r="AI255" i="1"/>
  <c r="AJ255" i="1"/>
  <c r="AK255" i="1"/>
  <c r="AL255" i="1"/>
  <c r="AM255" i="1"/>
  <c r="AO255" i="1"/>
  <c r="AP255" i="1"/>
  <c r="AQ255" i="1"/>
  <c r="AS255" i="1"/>
  <c r="AT255" i="1"/>
  <c r="AU255" i="1"/>
  <c r="AV255" i="1"/>
  <c r="AW255" i="1"/>
  <c r="AX255" i="1"/>
  <c r="A256" i="1"/>
  <c r="B256" i="1"/>
  <c r="C256" i="1"/>
  <c r="D256" i="1"/>
  <c r="F256" i="1"/>
  <c r="G256" i="1"/>
  <c r="H256" i="1"/>
  <c r="J256" i="1"/>
  <c r="K256" i="1"/>
  <c r="L256" i="1"/>
  <c r="M256" i="1"/>
  <c r="N256" i="1"/>
  <c r="O256" i="1"/>
  <c r="Q256" i="1"/>
  <c r="R256" i="1"/>
  <c r="S256" i="1"/>
  <c r="T256" i="1"/>
  <c r="U256" i="1"/>
  <c r="W256" i="1"/>
  <c r="X256" i="1"/>
  <c r="Y256" i="1"/>
  <c r="Z256" i="1"/>
  <c r="AA256" i="1"/>
  <c r="AC256" i="1"/>
  <c r="AD256" i="1"/>
  <c r="AE256" i="1"/>
  <c r="AF256" i="1"/>
  <c r="AG256" i="1"/>
  <c r="AI256" i="1"/>
  <c r="AJ256" i="1"/>
  <c r="AK256" i="1"/>
  <c r="AL256" i="1"/>
  <c r="AM256" i="1"/>
  <c r="AO256" i="1"/>
  <c r="AP256" i="1"/>
  <c r="AQ256" i="1"/>
  <c r="AS256" i="1"/>
  <c r="AT256" i="1"/>
  <c r="AU256" i="1"/>
  <c r="AV256" i="1"/>
  <c r="AW256" i="1"/>
  <c r="AX256" i="1"/>
  <c r="A257" i="1"/>
  <c r="B257" i="1"/>
  <c r="C257" i="1"/>
  <c r="D257" i="1"/>
  <c r="F257" i="1"/>
  <c r="G257" i="1"/>
  <c r="H257" i="1"/>
  <c r="J257" i="1"/>
  <c r="K257" i="1"/>
  <c r="L257" i="1"/>
  <c r="M257" i="1"/>
  <c r="N257" i="1"/>
  <c r="O257" i="1"/>
  <c r="Q257" i="1"/>
  <c r="R257" i="1"/>
  <c r="S257" i="1"/>
  <c r="T257" i="1"/>
  <c r="U257" i="1"/>
  <c r="W257" i="1"/>
  <c r="X257" i="1"/>
  <c r="Y257" i="1"/>
  <c r="Z257" i="1"/>
  <c r="AA257" i="1"/>
  <c r="AC257" i="1"/>
  <c r="AD257" i="1"/>
  <c r="AE257" i="1"/>
  <c r="AF257" i="1"/>
  <c r="AG257" i="1"/>
  <c r="AI257" i="1"/>
  <c r="AJ257" i="1"/>
  <c r="AK257" i="1"/>
  <c r="AL257" i="1"/>
  <c r="AM257" i="1"/>
  <c r="AO257" i="1"/>
  <c r="AP257" i="1"/>
  <c r="AQ257" i="1"/>
  <c r="AS257" i="1"/>
  <c r="AT257" i="1"/>
  <c r="AU257" i="1"/>
  <c r="AV257" i="1"/>
  <c r="AW257" i="1"/>
  <c r="AX257" i="1"/>
  <c r="A258" i="1"/>
  <c r="B258" i="1"/>
  <c r="C258" i="1"/>
  <c r="D258" i="1"/>
  <c r="F258" i="1"/>
  <c r="G258" i="1"/>
  <c r="H258" i="1"/>
  <c r="J258" i="1"/>
  <c r="K258" i="1"/>
  <c r="L258" i="1"/>
  <c r="M258" i="1"/>
  <c r="N258" i="1"/>
  <c r="O258" i="1"/>
  <c r="Q258" i="1"/>
  <c r="R258" i="1"/>
  <c r="S258" i="1"/>
  <c r="T258" i="1"/>
  <c r="U258" i="1"/>
  <c r="W258" i="1"/>
  <c r="X258" i="1"/>
  <c r="Y258" i="1"/>
  <c r="Z258" i="1"/>
  <c r="AA258" i="1"/>
  <c r="AC258" i="1"/>
  <c r="AD258" i="1"/>
  <c r="AE258" i="1"/>
  <c r="AF258" i="1"/>
  <c r="AG258" i="1"/>
  <c r="AI258" i="1"/>
  <c r="AJ258" i="1"/>
  <c r="AK258" i="1"/>
  <c r="AL258" i="1"/>
  <c r="AM258" i="1"/>
  <c r="AO258" i="1"/>
  <c r="AP258" i="1"/>
  <c r="AQ258" i="1"/>
  <c r="AS258" i="1"/>
  <c r="AT258" i="1"/>
  <c r="AU258" i="1"/>
  <c r="AV258" i="1"/>
  <c r="AW258" i="1"/>
  <c r="AX258" i="1"/>
  <c r="A259" i="1"/>
  <c r="B259" i="1"/>
  <c r="C259" i="1"/>
  <c r="D259" i="1"/>
  <c r="F259" i="1"/>
  <c r="G259" i="1"/>
  <c r="H259" i="1"/>
  <c r="J259" i="1"/>
  <c r="K259" i="1"/>
  <c r="L259" i="1"/>
  <c r="M259" i="1"/>
  <c r="N259" i="1"/>
  <c r="O259" i="1"/>
  <c r="Q259" i="1"/>
  <c r="R259" i="1"/>
  <c r="S259" i="1"/>
  <c r="T259" i="1"/>
  <c r="U259" i="1"/>
  <c r="W259" i="1"/>
  <c r="X259" i="1"/>
  <c r="Y259" i="1"/>
  <c r="Z259" i="1"/>
  <c r="AA259" i="1"/>
  <c r="AC259" i="1"/>
  <c r="AD259" i="1"/>
  <c r="AE259" i="1"/>
  <c r="AF259" i="1"/>
  <c r="AG259" i="1"/>
  <c r="AI259" i="1"/>
  <c r="AJ259" i="1"/>
  <c r="AK259" i="1"/>
  <c r="AL259" i="1"/>
  <c r="AM259" i="1"/>
  <c r="AO259" i="1"/>
  <c r="AP259" i="1"/>
  <c r="AQ259" i="1"/>
  <c r="AS259" i="1"/>
  <c r="AT259" i="1"/>
  <c r="AU259" i="1"/>
  <c r="AV259" i="1"/>
  <c r="AW259" i="1"/>
  <c r="AX259" i="1"/>
  <c r="A260" i="1"/>
  <c r="B260" i="1"/>
  <c r="C260" i="1"/>
  <c r="D260" i="1"/>
  <c r="F260" i="1"/>
  <c r="G260" i="1"/>
  <c r="H260" i="1"/>
  <c r="J260" i="1"/>
  <c r="K260" i="1"/>
  <c r="L260" i="1"/>
  <c r="M260" i="1"/>
  <c r="N260" i="1"/>
  <c r="O260" i="1"/>
  <c r="Q260" i="1"/>
  <c r="R260" i="1"/>
  <c r="S260" i="1"/>
  <c r="T260" i="1"/>
  <c r="U260" i="1"/>
  <c r="W260" i="1"/>
  <c r="X260" i="1"/>
  <c r="Y260" i="1"/>
  <c r="Z260" i="1"/>
  <c r="AA260" i="1"/>
  <c r="AC260" i="1"/>
  <c r="AD260" i="1"/>
  <c r="AE260" i="1"/>
  <c r="AF260" i="1"/>
  <c r="AG260" i="1"/>
  <c r="AI260" i="1"/>
  <c r="AJ260" i="1"/>
  <c r="AK260" i="1"/>
  <c r="AL260" i="1"/>
  <c r="AM260" i="1"/>
  <c r="AO260" i="1"/>
  <c r="AP260" i="1"/>
  <c r="AQ260" i="1"/>
  <c r="AS260" i="1"/>
  <c r="AT260" i="1"/>
  <c r="AU260" i="1"/>
  <c r="AV260" i="1"/>
  <c r="AW260" i="1"/>
  <c r="AX260" i="1"/>
  <c r="A261" i="1"/>
  <c r="B261" i="1"/>
  <c r="C261" i="1"/>
  <c r="D261" i="1"/>
  <c r="F261" i="1"/>
  <c r="G261" i="1"/>
  <c r="H261" i="1"/>
  <c r="J261" i="1"/>
  <c r="K261" i="1"/>
  <c r="L261" i="1"/>
  <c r="M261" i="1"/>
  <c r="N261" i="1"/>
  <c r="O261" i="1"/>
  <c r="Q261" i="1"/>
  <c r="R261" i="1"/>
  <c r="S261" i="1"/>
  <c r="T261" i="1"/>
  <c r="U261" i="1"/>
  <c r="W261" i="1"/>
  <c r="X261" i="1"/>
  <c r="Y261" i="1"/>
  <c r="Z261" i="1"/>
  <c r="AA261" i="1"/>
  <c r="AC261" i="1"/>
  <c r="AD261" i="1"/>
  <c r="AE261" i="1"/>
  <c r="AF261" i="1"/>
  <c r="AG261" i="1"/>
  <c r="AI261" i="1"/>
  <c r="AJ261" i="1"/>
  <c r="AK261" i="1"/>
  <c r="AL261" i="1"/>
  <c r="AM261" i="1"/>
  <c r="AO261" i="1"/>
  <c r="AP261" i="1"/>
  <c r="AQ261" i="1"/>
  <c r="AS261" i="1"/>
  <c r="AT261" i="1"/>
  <c r="AU261" i="1"/>
  <c r="AV261" i="1"/>
  <c r="AW261" i="1"/>
  <c r="AX261" i="1"/>
  <c r="A262" i="1"/>
  <c r="B262" i="1"/>
  <c r="C262" i="1"/>
  <c r="D262" i="1"/>
  <c r="F262" i="1"/>
  <c r="G262" i="1"/>
  <c r="H262" i="1"/>
  <c r="J262" i="1"/>
  <c r="K262" i="1"/>
  <c r="L262" i="1"/>
  <c r="M262" i="1"/>
  <c r="N262" i="1"/>
  <c r="O262" i="1"/>
  <c r="Q262" i="1"/>
  <c r="R262" i="1"/>
  <c r="S262" i="1"/>
  <c r="T262" i="1"/>
  <c r="U262" i="1"/>
  <c r="W262" i="1"/>
  <c r="X262" i="1"/>
  <c r="Y262" i="1"/>
  <c r="Z262" i="1"/>
  <c r="AA262" i="1"/>
  <c r="AC262" i="1"/>
  <c r="AD262" i="1"/>
  <c r="AE262" i="1"/>
  <c r="AF262" i="1"/>
  <c r="AG262" i="1"/>
  <c r="AI262" i="1"/>
  <c r="AJ262" i="1"/>
  <c r="AK262" i="1"/>
  <c r="AL262" i="1"/>
  <c r="AM262" i="1"/>
  <c r="AO262" i="1"/>
  <c r="AP262" i="1"/>
  <c r="AQ262" i="1"/>
  <c r="AS262" i="1"/>
  <c r="AT262" i="1"/>
  <c r="AU262" i="1"/>
  <c r="AV262" i="1"/>
  <c r="AW262" i="1"/>
  <c r="AX262" i="1"/>
  <c r="A263" i="1"/>
  <c r="B263" i="1"/>
  <c r="C263" i="1"/>
  <c r="D263" i="1"/>
  <c r="F263" i="1"/>
  <c r="G263" i="1"/>
  <c r="H263" i="1"/>
  <c r="J263" i="1"/>
  <c r="K263" i="1"/>
  <c r="L263" i="1"/>
  <c r="M263" i="1"/>
  <c r="N263" i="1"/>
  <c r="O263" i="1"/>
  <c r="Q263" i="1"/>
  <c r="R263" i="1"/>
  <c r="S263" i="1"/>
  <c r="T263" i="1"/>
  <c r="U263" i="1"/>
  <c r="W263" i="1"/>
  <c r="X263" i="1"/>
  <c r="Y263" i="1"/>
  <c r="Z263" i="1"/>
  <c r="AA263" i="1"/>
  <c r="AC263" i="1"/>
  <c r="AD263" i="1"/>
  <c r="AE263" i="1"/>
  <c r="AF263" i="1"/>
  <c r="AG263" i="1"/>
  <c r="AI263" i="1"/>
  <c r="AJ263" i="1"/>
  <c r="AK263" i="1"/>
  <c r="AL263" i="1"/>
  <c r="AM263" i="1"/>
  <c r="AO263" i="1"/>
  <c r="AP263" i="1"/>
  <c r="AQ263" i="1"/>
  <c r="AS263" i="1"/>
  <c r="AT263" i="1"/>
  <c r="AU263" i="1"/>
  <c r="AV263" i="1"/>
  <c r="AW263" i="1"/>
  <c r="AX263" i="1"/>
  <c r="A264" i="1"/>
  <c r="B264" i="1"/>
  <c r="C264" i="1"/>
  <c r="D264" i="1"/>
  <c r="F264" i="1"/>
  <c r="G264" i="1"/>
  <c r="H264" i="1"/>
  <c r="J264" i="1"/>
  <c r="K264" i="1"/>
  <c r="L264" i="1"/>
  <c r="M264" i="1"/>
  <c r="N264" i="1"/>
  <c r="O264" i="1"/>
  <c r="Q264" i="1"/>
  <c r="R264" i="1"/>
  <c r="S264" i="1"/>
  <c r="T264" i="1"/>
  <c r="U264" i="1"/>
  <c r="W264" i="1"/>
  <c r="X264" i="1"/>
  <c r="Y264" i="1"/>
  <c r="Z264" i="1"/>
  <c r="AA264" i="1"/>
  <c r="AC264" i="1"/>
  <c r="AD264" i="1"/>
  <c r="AE264" i="1"/>
  <c r="AF264" i="1"/>
  <c r="AG264" i="1"/>
  <c r="AI264" i="1"/>
  <c r="AJ264" i="1"/>
  <c r="AK264" i="1"/>
  <c r="AL264" i="1"/>
  <c r="AM264" i="1"/>
  <c r="AO264" i="1"/>
  <c r="AP264" i="1"/>
  <c r="AQ264" i="1"/>
  <c r="AS264" i="1"/>
  <c r="AT264" i="1"/>
  <c r="AU264" i="1"/>
  <c r="AV264" i="1"/>
  <c r="AW264" i="1"/>
  <c r="AX264" i="1"/>
  <c r="A265" i="1"/>
  <c r="B265" i="1"/>
  <c r="C265" i="1"/>
  <c r="D265" i="1"/>
  <c r="F265" i="1"/>
  <c r="G265" i="1"/>
  <c r="H265" i="1"/>
  <c r="J265" i="1"/>
  <c r="K265" i="1"/>
  <c r="L265" i="1"/>
  <c r="M265" i="1"/>
  <c r="N265" i="1"/>
  <c r="O265" i="1"/>
  <c r="Q265" i="1"/>
  <c r="R265" i="1"/>
  <c r="S265" i="1"/>
  <c r="T265" i="1"/>
  <c r="U265" i="1"/>
  <c r="W265" i="1"/>
  <c r="X265" i="1"/>
  <c r="Y265" i="1"/>
  <c r="Z265" i="1"/>
  <c r="AA265" i="1"/>
  <c r="AC265" i="1"/>
  <c r="AD265" i="1"/>
  <c r="AE265" i="1"/>
  <c r="AF265" i="1"/>
  <c r="AG265" i="1"/>
  <c r="AI265" i="1"/>
  <c r="AJ265" i="1"/>
  <c r="AK265" i="1"/>
  <c r="AL265" i="1"/>
  <c r="AM265" i="1"/>
  <c r="AO265" i="1"/>
  <c r="AP265" i="1"/>
  <c r="AQ265" i="1"/>
  <c r="AS265" i="1"/>
  <c r="AT265" i="1"/>
  <c r="AU265" i="1"/>
  <c r="AV265" i="1"/>
  <c r="AW265" i="1"/>
  <c r="AX265" i="1"/>
  <c r="A266" i="1"/>
  <c r="B266" i="1"/>
  <c r="C266" i="1"/>
  <c r="D266" i="1"/>
  <c r="F266" i="1"/>
  <c r="G266" i="1"/>
  <c r="H266" i="1"/>
  <c r="J266" i="1"/>
  <c r="K266" i="1"/>
  <c r="L266" i="1"/>
  <c r="M266" i="1"/>
  <c r="N266" i="1"/>
  <c r="O266" i="1"/>
  <c r="Q266" i="1"/>
  <c r="R266" i="1"/>
  <c r="S266" i="1"/>
  <c r="T266" i="1"/>
  <c r="U266" i="1"/>
  <c r="W266" i="1"/>
  <c r="X266" i="1"/>
  <c r="Y266" i="1"/>
  <c r="Z266" i="1"/>
  <c r="AA266" i="1"/>
  <c r="AC266" i="1"/>
  <c r="AD266" i="1"/>
  <c r="AE266" i="1"/>
  <c r="AF266" i="1"/>
  <c r="AG266" i="1"/>
  <c r="AI266" i="1"/>
  <c r="AJ266" i="1"/>
  <c r="AK266" i="1"/>
  <c r="AL266" i="1"/>
  <c r="AM266" i="1"/>
  <c r="AO266" i="1"/>
  <c r="AP266" i="1"/>
  <c r="AQ266" i="1"/>
  <c r="AS266" i="1"/>
  <c r="AT266" i="1"/>
  <c r="AU266" i="1"/>
  <c r="AV266" i="1"/>
  <c r="AW266" i="1"/>
  <c r="AX266" i="1"/>
  <c r="A267" i="1"/>
  <c r="B267" i="1"/>
  <c r="C267" i="1"/>
  <c r="D267" i="1"/>
  <c r="F267" i="1"/>
  <c r="G267" i="1"/>
  <c r="H267" i="1"/>
  <c r="J267" i="1"/>
  <c r="K267" i="1"/>
  <c r="L267" i="1"/>
  <c r="M267" i="1"/>
  <c r="N267" i="1"/>
  <c r="O267" i="1"/>
  <c r="Q267" i="1"/>
  <c r="R267" i="1"/>
  <c r="S267" i="1"/>
  <c r="T267" i="1"/>
  <c r="U267" i="1"/>
  <c r="W267" i="1"/>
  <c r="X267" i="1"/>
  <c r="Y267" i="1"/>
  <c r="Z267" i="1"/>
  <c r="AA267" i="1"/>
  <c r="AC267" i="1"/>
  <c r="AD267" i="1"/>
  <c r="AE267" i="1"/>
  <c r="AF267" i="1"/>
  <c r="AG267" i="1"/>
  <c r="AI267" i="1"/>
  <c r="AJ267" i="1"/>
  <c r="AK267" i="1"/>
  <c r="AL267" i="1"/>
  <c r="AM267" i="1"/>
  <c r="AO267" i="1"/>
  <c r="AP267" i="1"/>
  <c r="AQ267" i="1"/>
  <c r="AS267" i="1"/>
  <c r="AT267" i="1"/>
  <c r="AU267" i="1"/>
  <c r="AV267" i="1"/>
  <c r="AW267" i="1"/>
  <c r="AX267" i="1"/>
  <c r="A268" i="1"/>
  <c r="B268" i="1"/>
  <c r="C268" i="1"/>
  <c r="D268" i="1"/>
  <c r="F268" i="1"/>
  <c r="G268" i="1"/>
  <c r="H268" i="1"/>
  <c r="J268" i="1"/>
  <c r="K268" i="1"/>
  <c r="L268" i="1"/>
  <c r="M268" i="1"/>
  <c r="N268" i="1"/>
  <c r="O268" i="1"/>
  <c r="Q268" i="1"/>
  <c r="R268" i="1"/>
  <c r="S268" i="1"/>
  <c r="T268" i="1"/>
  <c r="U268" i="1"/>
  <c r="W268" i="1"/>
  <c r="X268" i="1"/>
  <c r="Y268" i="1"/>
  <c r="Z268" i="1"/>
  <c r="AA268" i="1"/>
  <c r="AC268" i="1"/>
  <c r="AD268" i="1"/>
  <c r="AE268" i="1"/>
  <c r="AF268" i="1"/>
  <c r="AG268" i="1"/>
  <c r="AI268" i="1"/>
  <c r="AJ268" i="1"/>
  <c r="AK268" i="1"/>
  <c r="AL268" i="1"/>
  <c r="AM268" i="1"/>
  <c r="AO268" i="1"/>
  <c r="AP268" i="1"/>
  <c r="AQ268" i="1"/>
  <c r="AS268" i="1"/>
  <c r="AT268" i="1"/>
  <c r="AU268" i="1"/>
  <c r="AV268" i="1"/>
  <c r="AW268" i="1"/>
  <c r="AX268" i="1"/>
  <c r="A269" i="1"/>
  <c r="B269" i="1"/>
  <c r="C269" i="1"/>
  <c r="D269" i="1"/>
  <c r="F269" i="1"/>
  <c r="G269" i="1"/>
  <c r="H269" i="1"/>
  <c r="J269" i="1"/>
  <c r="K269" i="1"/>
  <c r="L269" i="1"/>
  <c r="M269" i="1"/>
  <c r="N269" i="1"/>
  <c r="O269" i="1"/>
  <c r="Q269" i="1"/>
  <c r="R269" i="1"/>
  <c r="S269" i="1"/>
  <c r="T269" i="1"/>
  <c r="U269" i="1"/>
  <c r="W269" i="1"/>
  <c r="X269" i="1"/>
  <c r="Y269" i="1"/>
  <c r="Z269" i="1"/>
  <c r="AA269" i="1"/>
  <c r="AC269" i="1"/>
  <c r="AD269" i="1"/>
  <c r="AE269" i="1"/>
  <c r="AF269" i="1"/>
  <c r="AG269" i="1"/>
  <c r="AI269" i="1"/>
  <c r="AJ269" i="1"/>
  <c r="AK269" i="1"/>
  <c r="AL269" i="1"/>
  <c r="AM269" i="1"/>
  <c r="AO269" i="1"/>
  <c r="AP269" i="1"/>
  <c r="AQ269" i="1"/>
  <c r="AS269" i="1"/>
  <c r="AT269" i="1"/>
  <c r="AU269" i="1"/>
  <c r="AV269" i="1"/>
  <c r="AW269" i="1"/>
  <c r="AX269" i="1"/>
  <c r="A270" i="1"/>
  <c r="B270" i="1"/>
  <c r="C270" i="1"/>
  <c r="D270" i="1"/>
  <c r="F270" i="1"/>
  <c r="G270" i="1"/>
  <c r="H270" i="1"/>
  <c r="J270" i="1"/>
  <c r="K270" i="1"/>
  <c r="L270" i="1"/>
  <c r="M270" i="1"/>
  <c r="N270" i="1"/>
  <c r="O270" i="1"/>
  <c r="Q270" i="1"/>
  <c r="R270" i="1"/>
  <c r="S270" i="1"/>
  <c r="T270" i="1"/>
  <c r="U270" i="1"/>
  <c r="W270" i="1"/>
  <c r="X270" i="1"/>
  <c r="Y270" i="1"/>
  <c r="Z270" i="1"/>
  <c r="AA270" i="1"/>
  <c r="AC270" i="1"/>
  <c r="AD270" i="1"/>
  <c r="AE270" i="1"/>
  <c r="AF270" i="1"/>
  <c r="AG270" i="1"/>
  <c r="AI270" i="1"/>
  <c r="AJ270" i="1"/>
  <c r="AK270" i="1"/>
  <c r="AL270" i="1"/>
  <c r="AM270" i="1"/>
  <c r="AO270" i="1"/>
  <c r="AP270" i="1"/>
  <c r="AQ270" i="1"/>
  <c r="AS270" i="1"/>
  <c r="AT270" i="1"/>
  <c r="AU270" i="1"/>
  <c r="AV270" i="1"/>
  <c r="AW270" i="1"/>
  <c r="AX270" i="1"/>
  <c r="A271" i="1"/>
  <c r="B271" i="1"/>
  <c r="C271" i="1"/>
  <c r="D271" i="1"/>
  <c r="F271" i="1"/>
  <c r="G271" i="1"/>
  <c r="H271" i="1"/>
  <c r="J271" i="1"/>
  <c r="K271" i="1"/>
  <c r="L271" i="1"/>
  <c r="M271" i="1"/>
  <c r="N271" i="1"/>
  <c r="O271" i="1"/>
  <c r="Q271" i="1"/>
  <c r="R271" i="1"/>
  <c r="S271" i="1"/>
  <c r="T271" i="1"/>
  <c r="U271" i="1"/>
  <c r="W271" i="1"/>
  <c r="X271" i="1"/>
  <c r="Y271" i="1"/>
  <c r="Z271" i="1"/>
  <c r="AA271" i="1"/>
  <c r="AC271" i="1"/>
  <c r="AD271" i="1"/>
  <c r="AE271" i="1"/>
  <c r="AF271" i="1"/>
  <c r="AG271" i="1"/>
  <c r="AI271" i="1"/>
  <c r="AJ271" i="1"/>
  <c r="AK271" i="1"/>
  <c r="AL271" i="1"/>
  <c r="AM271" i="1"/>
  <c r="AO271" i="1"/>
  <c r="AP271" i="1"/>
  <c r="AQ271" i="1"/>
  <c r="AS271" i="1"/>
  <c r="AT271" i="1"/>
  <c r="AU271" i="1"/>
  <c r="AV271" i="1"/>
  <c r="AW271" i="1"/>
  <c r="AX271" i="1"/>
  <c r="A272" i="1"/>
  <c r="B272" i="1"/>
  <c r="C272" i="1"/>
  <c r="D272" i="1"/>
  <c r="F272" i="1"/>
  <c r="G272" i="1"/>
  <c r="H272" i="1"/>
  <c r="J272" i="1"/>
  <c r="K272" i="1"/>
  <c r="L272" i="1"/>
  <c r="M272" i="1"/>
  <c r="N272" i="1"/>
  <c r="O272" i="1"/>
  <c r="Q272" i="1"/>
  <c r="R272" i="1"/>
  <c r="S272" i="1"/>
  <c r="T272" i="1"/>
  <c r="U272" i="1"/>
  <c r="W272" i="1"/>
  <c r="X272" i="1"/>
  <c r="Y272" i="1"/>
  <c r="Z272" i="1"/>
  <c r="AA272" i="1"/>
  <c r="AC272" i="1"/>
  <c r="AD272" i="1"/>
  <c r="AE272" i="1"/>
  <c r="AF272" i="1"/>
  <c r="AG272" i="1"/>
  <c r="AI272" i="1"/>
  <c r="AJ272" i="1"/>
  <c r="AK272" i="1"/>
  <c r="AL272" i="1"/>
  <c r="AM272" i="1"/>
  <c r="AO272" i="1"/>
  <c r="AP272" i="1"/>
  <c r="AQ272" i="1"/>
  <c r="AS272" i="1"/>
  <c r="AT272" i="1"/>
  <c r="AU272" i="1"/>
  <c r="AV272" i="1"/>
  <c r="AW272" i="1"/>
  <c r="AX272" i="1"/>
  <c r="A273" i="1"/>
  <c r="B273" i="1"/>
  <c r="C273" i="1"/>
  <c r="D273" i="1"/>
  <c r="F273" i="1"/>
  <c r="G273" i="1"/>
  <c r="H273" i="1"/>
  <c r="J273" i="1"/>
  <c r="K273" i="1"/>
  <c r="L273" i="1"/>
  <c r="M273" i="1"/>
  <c r="N273" i="1"/>
  <c r="O273" i="1"/>
  <c r="Q273" i="1"/>
  <c r="R273" i="1"/>
  <c r="S273" i="1"/>
  <c r="T273" i="1"/>
  <c r="U273" i="1"/>
  <c r="W273" i="1"/>
  <c r="X273" i="1"/>
  <c r="Y273" i="1"/>
  <c r="Z273" i="1"/>
  <c r="AA273" i="1"/>
  <c r="AC273" i="1"/>
  <c r="AD273" i="1"/>
  <c r="AE273" i="1"/>
  <c r="AF273" i="1"/>
  <c r="AG273" i="1"/>
  <c r="AI273" i="1"/>
  <c r="AJ273" i="1"/>
  <c r="AK273" i="1"/>
  <c r="AL273" i="1"/>
  <c r="AM273" i="1"/>
  <c r="AO273" i="1"/>
  <c r="AP273" i="1"/>
  <c r="AQ273" i="1"/>
  <c r="AS273" i="1"/>
  <c r="AT273" i="1"/>
  <c r="AU273" i="1"/>
  <c r="AV273" i="1"/>
  <c r="AW273" i="1"/>
  <c r="AX273" i="1"/>
  <c r="A274" i="1"/>
  <c r="B274" i="1"/>
  <c r="C274" i="1"/>
  <c r="D274" i="1"/>
  <c r="F274" i="1"/>
  <c r="G274" i="1"/>
  <c r="H274" i="1"/>
  <c r="J274" i="1"/>
  <c r="K274" i="1"/>
  <c r="L274" i="1"/>
  <c r="M274" i="1"/>
  <c r="N274" i="1"/>
  <c r="O274" i="1"/>
  <c r="Q274" i="1"/>
  <c r="R274" i="1"/>
  <c r="S274" i="1"/>
  <c r="T274" i="1"/>
  <c r="U274" i="1"/>
  <c r="W274" i="1"/>
  <c r="X274" i="1"/>
  <c r="Y274" i="1"/>
  <c r="Z274" i="1"/>
  <c r="AA274" i="1"/>
  <c r="AC274" i="1"/>
  <c r="AD274" i="1"/>
  <c r="AE274" i="1"/>
  <c r="AF274" i="1"/>
  <c r="AG274" i="1"/>
  <c r="AI274" i="1"/>
  <c r="AJ274" i="1"/>
  <c r="AK274" i="1"/>
  <c r="AL274" i="1"/>
  <c r="AM274" i="1"/>
  <c r="AO274" i="1"/>
  <c r="AP274" i="1"/>
  <c r="AQ274" i="1"/>
  <c r="AS274" i="1"/>
  <c r="AT274" i="1"/>
  <c r="AU274" i="1"/>
  <c r="AV274" i="1"/>
  <c r="AW274" i="1"/>
  <c r="AX274" i="1"/>
  <c r="A275" i="1"/>
  <c r="B275" i="1"/>
  <c r="C275" i="1"/>
  <c r="D275" i="1"/>
  <c r="F275" i="1"/>
  <c r="G275" i="1"/>
  <c r="H275" i="1"/>
  <c r="J275" i="1"/>
  <c r="K275" i="1"/>
  <c r="L275" i="1"/>
  <c r="M275" i="1"/>
  <c r="N275" i="1"/>
  <c r="O275" i="1"/>
  <c r="Q275" i="1"/>
  <c r="R275" i="1"/>
  <c r="S275" i="1"/>
  <c r="T275" i="1"/>
  <c r="U275" i="1"/>
  <c r="W275" i="1"/>
  <c r="X275" i="1"/>
  <c r="Y275" i="1"/>
  <c r="Z275" i="1"/>
  <c r="AA275" i="1"/>
  <c r="AC275" i="1"/>
  <c r="AD275" i="1"/>
  <c r="AE275" i="1"/>
  <c r="AF275" i="1"/>
  <c r="AG275" i="1"/>
  <c r="AI275" i="1"/>
  <c r="AJ275" i="1"/>
  <c r="AK275" i="1"/>
  <c r="AL275" i="1"/>
  <c r="AM275" i="1"/>
  <c r="AO275" i="1"/>
  <c r="AP275" i="1"/>
  <c r="AQ275" i="1"/>
  <c r="AS275" i="1"/>
  <c r="AT275" i="1"/>
  <c r="AU275" i="1"/>
  <c r="AV275" i="1"/>
  <c r="AW275" i="1"/>
  <c r="AX275" i="1"/>
  <c r="A276" i="1"/>
  <c r="B276" i="1"/>
  <c r="C276" i="1"/>
  <c r="D276" i="1"/>
  <c r="F276" i="1"/>
  <c r="G276" i="1"/>
  <c r="H276" i="1"/>
  <c r="J276" i="1"/>
  <c r="K276" i="1"/>
  <c r="L276" i="1"/>
  <c r="M276" i="1"/>
  <c r="N276" i="1"/>
  <c r="O276" i="1"/>
  <c r="Q276" i="1"/>
  <c r="R276" i="1"/>
  <c r="S276" i="1"/>
  <c r="T276" i="1"/>
  <c r="U276" i="1"/>
  <c r="W276" i="1"/>
  <c r="X276" i="1"/>
  <c r="Y276" i="1"/>
  <c r="Z276" i="1"/>
  <c r="AA276" i="1"/>
  <c r="AC276" i="1"/>
  <c r="AD276" i="1"/>
  <c r="AE276" i="1"/>
  <c r="AF276" i="1"/>
  <c r="AG276" i="1"/>
  <c r="AI276" i="1"/>
  <c r="AJ276" i="1"/>
  <c r="AK276" i="1"/>
  <c r="AL276" i="1"/>
  <c r="AM276" i="1"/>
  <c r="AO276" i="1"/>
  <c r="AP276" i="1"/>
  <c r="AQ276" i="1"/>
  <c r="AS276" i="1"/>
  <c r="AT276" i="1"/>
  <c r="AU276" i="1"/>
  <c r="AV276" i="1"/>
  <c r="AW276" i="1"/>
  <c r="AX276" i="1"/>
  <c r="A277" i="1"/>
  <c r="B277" i="1"/>
  <c r="C277" i="1"/>
  <c r="D277" i="1"/>
  <c r="F277" i="1"/>
  <c r="G277" i="1"/>
  <c r="H277" i="1"/>
  <c r="J277" i="1"/>
  <c r="K277" i="1"/>
  <c r="L277" i="1"/>
  <c r="M277" i="1"/>
  <c r="N277" i="1"/>
  <c r="O277" i="1"/>
  <c r="Q277" i="1"/>
  <c r="R277" i="1"/>
  <c r="S277" i="1"/>
  <c r="T277" i="1"/>
  <c r="U277" i="1"/>
  <c r="W277" i="1"/>
  <c r="X277" i="1"/>
  <c r="Y277" i="1"/>
  <c r="Z277" i="1"/>
  <c r="AA277" i="1"/>
  <c r="AC277" i="1"/>
  <c r="AD277" i="1"/>
  <c r="AE277" i="1"/>
  <c r="AF277" i="1"/>
  <c r="AG277" i="1"/>
  <c r="AI277" i="1"/>
  <c r="AJ277" i="1"/>
  <c r="AK277" i="1"/>
  <c r="AL277" i="1"/>
  <c r="AM277" i="1"/>
  <c r="AO277" i="1"/>
  <c r="AP277" i="1"/>
  <c r="AQ277" i="1"/>
  <c r="AS277" i="1"/>
  <c r="AT277" i="1"/>
  <c r="AU277" i="1"/>
  <c r="AV277" i="1"/>
  <c r="AW277" i="1"/>
  <c r="AX277" i="1"/>
  <c r="A278" i="1"/>
  <c r="B278" i="1"/>
  <c r="C278" i="1"/>
  <c r="D278" i="1"/>
  <c r="F278" i="1"/>
  <c r="G278" i="1"/>
  <c r="H278" i="1"/>
  <c r="J278" i="1"/>
  <c r="K278" i="1"/>
  <c r="L278" i="1"/>
  <c r="M278" i="1"/>
  <c r="N278" i="1"/>
  <c r="O278" i="1"/>
  <c r="Q278" i="1"/>
  <c r="R278" i="1"/>
  <c r="S278" i="1"/>
  <c r="T278" i="1"/>
  <c r="U278" i="1"/>
  <c r="W278" i="1"/>
  <c r="X278" i="1"/>
  <c r="Y278" i="1"/>
  <c r="Z278" i="1"/>
  <c r="AA278" i="1"/>
  <c r="AC278" i="1"/>
  <c r="AD278" i="1"/>
  <c r="AE278" i="1"/>
  <c r="AF278" i="1"/>
  <c r="AG278" i="1"/>
  <c r="AI278" i="1"/>
  <c r="AJ278" i="1"/>
  <c r="AK278" i="1"/>
  <c r="AL278" i="1"/>
  <c r="AM278" i="1"/>
  <c r="AO278" i="1"/>
  <c r="AP278" i="1"/>
  <c r="AQ278" i="1"/>
  <c r="AS278" i="1"/>
  <c r="AT278" i="1"/>
  <c r="AU278" i="1"/>
  <c r="AV278" i="1"/>
  <c r="AW278" i="1"/>
  <c r="AX278" i="1"/>
  <c r="A279" i="1"/>
  <c r="B279" i="1"/>
  <c r="C279" i="1"/>
  <c r="D279" i="1"/>
  <c r="F279" i="1"/>
  <c r="G279" i="1"/>
  <c r="H279" i="1"/>
  <c r="J279" i="1"/>
  <c r="K279" i="1"/>
  <c r="L279" i="1"/>
  <c r="M279" i="1"/>
  <c r="N279" i="1"/>
  <c r="O279" i="1"/>
  <c r="Q279" i="1"/>
  <c r="R279" i="1"/>
  <c r="S279" i="1"/>
  <c r="T279" i="1"/>
  <c r="U279" i="1"/>
  <c r="W279" i="1"/>
  <c r="X279" i="1"/>
  <c r="Y279" i="1"/>
  <c r="Z279" i="1"/>
  <c r="AA279" i="1"/>
  <c r="AC279" i="1"/>
  <c r="AD279" i="1"/>
  <c r="AE279" i="1"/>
  <c r="AF279" i="1"/>
  <c r="AG279" i="1"/>
  <c r="AI279" i="1"/>
  <c r="AJ279" i="1"/>
  <c r="AK279" i="1"/>
  <c r="AL279" i="1"/>
  <c r="AM279" i="1"/>
  <c r="AO279" i="1"/>
  <c r="AP279" i="1"/>
  <c r="AQ279" i="1"/>
  <c r="AS279" i="1"/>
  <c r="AT279" i="1"/>
  <c r="AU279" i="1"/>
  <c r="AV279" i="1"/>
  <c r="AW279" i="1"/>
  <c r="AX279" i="1"/>
  <c r="A280" i="1"/>
  <c r="B280" i="1"/>
  <c r="C280" i="1"/>
  <c r="D280" i="1"/>
  <c r="F280" i="1"/>
  <c r="G280" i="1"/>
  <c r="H280" i="1"/>
  <c r="J280" i="1"/>
  <c r="K280" i="1"/>
  <c r="L280" i="1"/>
  <c r="M280" i="1"/>
  <c r="N280" i="1"/>
  <c r="O280" i="1"/>
  <c r="Q280" i="1"/>
  <c r="R280" i="1"/>
  <c r="S280" i="1"/>
  <c r="T280" i="1"/>
  <c r="U280" i="1"/>
  <c r="W280" i="1"/>
  <c r="X280" i="1"/>
  <c r="Y280" i="1"/>
  <c r="Z280" i="1"/>
  <c r="AA280" i="1"/>
  <c r="AC280" i="1"/>
  <c r="AD280" i="1"/>
  <c r="AE280" i="1"/>
  <c r="AF280" i="1"/>
  <c r="AG280" i="1"/>
  <c r="AI280" i="1"/>
  <c r="AJ280" i="1"/>
  <c r="AK280" i="1"/>
  <c r="AL280" i="1"/>
  <c r="AM280" i="1"/>
  <c r="AO280" i="1"/>
  <c r="AP280" i="1"/>
  <c r="AQ280" i="1"/>
  <c r="AS280" i="1"/>
  <c r="AT280" i="1"/>
  <c r="AU280" i="1"/>
  <c r="AV280" i="1"/>
  <c r="AW280" i="1"/>
  <c r="AX280" i="1"/>
  <c r="A281" i="1"/>
  <c r="B281" i="1"/>
  <c r="C281" i="1"/>
  <c r="D281" i="1"/>
  <c r="F281" i="1"/>
  <c r="G281" i="1"/>
  <c r="H281" i="1"/>
  <c r="J281" i="1"/>
  <c r="K281" i="1"/>
  <c r="L281" i="1"/>
  <c r="M281" i="1"/>
  <c r="N281" i="1"/>
  <c r="O281" i="1"/>
  <c r="Q281" i="1"/>
  <c r="R281" i="1"/>
  <c r="S281" i="1"/>
  <c r="T281" i="1"/>
  <c r="U281" i="1"/>
  <c r="W281" i="1"/>
  <c r="X281" i="1"/>
  <c r="Y281" i="1"/>
  <c r="Z281" i="1"/>
  <c r="AA281" i="1"/>
  <c r="AC281" i="1"/>
  <c r="AD281" i="1"/>
  <c r="AE281" i="1"/>
  <c r="AF281" i="1"/>
  <c r="AG281" i="1"/>
  <c r="AI281" i="1"/>
  <c r="AJ281" i="1"/>
  <c r="AK281" i="1"/>
  <c r="AL281" i="1"/>
  <c r="AM281" i="1"/>
  <c r="AO281" i="1"/>
  <c r="AP281" i="1"/>
  <c r="AQ281" i="1"/>
  <c r="AS281" i="1"/>
  <c r="AT281" i="1"/>
  <c r="AU281" i="1"/>
  <c r="AV281" i="1"/>
  <c r="AW281" i="1"/>
  <c r="AX281" i="1"/>
  <c r="A282" i="1"/>
  <c r="B282" i="1"/>
  <c r="C282" i="1"/>
  <c r="D282" i="1"/>
  <c r="F282" i="1"/>
  <c r="G282" i="1"/>
  <c r="H282" i="1"/>
  <c r="J282" i="1"/>
  <c r="K282" i="1"/>
  <c r="L282" i="1"/>
  <c r="M282" i="1"/>
  <c r="N282" i="1"/>
  <c r="O282" i="1"/>
  <c r="Q282" i="1"/>
  <c r="R282" i="1"/>
  <c r="S282" i="1"/>
  <c r="T282" i="1"/>
  <c r="U282" i="1"/>
  <c r="W282" i="1"/>
  <c r="X282" i="1"/>
  <c r="Y282" i="1"/>
  <c r="Z282" i="1"/>
  <c r="AA282" i="1"/>
  <c r="AC282" i="1"/>
  <c r="AD282" i="1"/>
  <c r="AE282" i="1"/>
  <c r="AF282" i="1"/>
  <c r="AG282" i="1"/>
  <c r="AI282" i="1"/>
  <c r="AJ282" i="1"/>
  <c r="AK282" i="1"/>
  <c r="AL282" i="1"/>
  <c r="AM282" i="1"/>
  <c r="AO282" i="1"/>
  <c r="AP282" i="1"/>
  <c r="AQ282" i="1"/>
  <c r="AS282" i="1"/>
  <c r="AT282" i="1"/>
  <c r="AU282" i="1"/>
  <c r="AV282" i="1"/>
  <c r="AW282" i="1"/>
  <c r="AX282" i="1"/>
  <c r="A283" i="1"/>
  <c r="B283" i="1"/>
  <c r="C283" i="1"/>
  <c r="D283" i="1"/>
  <c r="F283" i="1"/>
  <c r="G283" i="1"/>
  <c r="H283" i="1"/>
  <c r="J283" i="1"/>
  <c r="K283" i="1"/>
  <c r="L283" i="1"/>
  <c r="M283" i="1"/>
  <c r="N283" i="1"/>
  <c r="O283" i="1"/>
  <c r="Q283" i="1"/>
  <c r="R283" i="1"/>
  <c r="S283" i="1"/>
  <c r="T283" i="1"/>
  <c r="U283" i="1"/>
  <c r="W283" i="1"/>
  <c r="X283" i="1"/>
  <c r="Y283" i="1"/>
  <c r="Z283" i="1"/>
  <c r="AA283" i="1"/>
  <c r="AC283" i="1"/>
  <c r="AD283" i="1"/>
  <c r="AE283" i="1"/>
  <c r="AF283" i="1"/>
  <c r="AG283" i="1"/>
  <c r="AI283" i="1"/>
  <c r="AJ283" i="1"/>
  <c r="AK283" i="1"/>
  <c r="AL283" i="1"/>
  <c r="AM283" i="1"/>
  <c r="AO283" i="1"/>
  <c r="AP283" i="1"/>
  <c r="AQ283" i="1"/>
  <c r="AS283" i="1"/>
  <c r="AT283" i="1"/>
  <c r="AU283" i="1"/>
  <c r="AV283" i="1"/>
  <c r="AW283" i="1"/>
  <c r="AX283" i="1"/>
  <c r="A284" i="1"/>
  <c r="B284" i="1"/>
  <c r="C284" i="1"/>
  <c r="D284" i="1"/>
  <c r="F284" i="1"/>
  <c r="G284" i="1"/>
  <c r="H284" i="1"/>
  <c r="J284" i="1"/>
  <c r="K284" i="1"/>
  <c r="L284" i="1"/>
  <c r="M284" i="1"/>
  <c r="N284" i="1"/>
  <c r="O284" i="1"/>
  <c r="Q284" i="1"/>
  <c r="R284" i="1"/>
  <c r="S284" i="1"/>
  <c r="T284" i="1"/>
  <c r="U284" i="1"/>
  <c r="W284" i="1"/>
  <c r="X284" i="1"/>
  <c r="Y284" i="1"/>
  <c r="Z284" i="1"/>
  <c r="AA284" i="1"/>
  <c r="AC284" i="1"/>
  <c r="AD284" i="1"/>
  <c r="AE284" i="1"/>
  <c r="AF284" i="1"/>
  <c r="AG284" i="1"/>
  <c r="AI284" i="1"/>
  <c r="AJ284" i="1"/>
  <c r="AK284" i="1"/>
  <c r="AL284" i="1"/>
  <c r="AM284" i="1"/>
  <c r="AO284" i="1"/>
  <c r="AP284" i="1"/>
  <c r="AQ284" i="1"/>
  <c r="AS284" i="1"/>
  <c r="AT284" i="1"/>
  <c r="AU284" i="1"/>
  <c r="AV284" i="1"/>
  <c r="AW284" i="1"/>
  <c r="AX284" i="1"/>
  <c r="A285" i="1"/>
  <c r="B285" i="1"/>
  <c r="C285" i="1"/>
  <c r="D285" i="1"/>
  <c r="F285" i="1"/>
  <c r="G285" i="1"/>
  <c r="H285" i="1"/>
  <c r="J285" i="1"/>
  <c r="K285" i="1"/>
  <c r="L285" i="1"/>
  <c r="M285" i="1"/>
  <c r="N285" i="1"/>
  <c r="O285" i="1"/>
  <c r="Q285" i="1"/>
  <c r="R285" i="1"/>
  <c r="S285" i="1"/>
  <c r="T285" i="1"/>
  <c r="U285" i="1"/>
  <c r="W285" i="1"/>
  <c r="X285" i="1"/>
  <c r="Y285" i="1"/>
  <c r="Z285" i="1"/>
  <c r="AA285" i="1"/>
  <c r="AC285" i="1"/>
  <c r="AD285" i="1"/>
  <c r="AE285" i="1"/>
  <c r="AF285" i="1"/>
  <c r="AG285" i="1"/>
  <c r="AI285" i="1"/>
  <c r="AJ285" i="1"/>
  <c r="AK285" i="1"/>
  <c r="AL285" i="1"/>
  <c r="AM285" i="1"/>
  <c r="AO285" i="1"/>
  <c r="AP285" i="1"/>
  <c r="AQ285" i="1"/>
  <c r="AS285" i="1"/>
  <c r="AT285" i="1"/>
  <c r="AU285" i="1"/>
  <c r="AV285" i="1"/>
  <c r="AW285" i="1"/>
  <c r="AX285" i="1"/>
  <c r="A286" i="1"/>
  <c r="B286" i="1"/>
  <c r="C286" i="1"/>
  <c r="D286" i="1"/>
  <c r="F286" i="1"/>
  <c r="G286" i="1"/>
  <c r="H286" i="1"/>
  <c r="J286" i="1"/>
  <c r="K286" i="1"/>
  <c r="L286" i="1"/>
  <c r="M286" i="1"/>
  <c r="N286" i="1"/>
  <c r="O286" i="1"/>
  <c r="Q286" i="1"/>
  <c r="R286" i="1"/>
  <c r="S286" i="1"/>
  <c r="T286" i="1"/>
  <c r="U286" i="1"/>
  <c r="W286" i="1"/>
  <c r="X286" i="1"/>
  <c r="Y286" i="1"/>
  <c r="Z286" i="1"/>
  <c r="AA286" i="1"/>
  <c r="AC286" i="1"/>
  <c r="AD286" i="1"/>
  <c r="AE286" i="1"/>
  <c r="AF286" i="1"/>
  <c r="AG286" i="1"/>
  <c r="AI286" i="1"/>
  <c r="AJ286" i="1"/>
  <c r="AK286" i="1"/>
  <c r="AL286" i="1"/>
  <c r="AM286" i="1"/>
  <c r="AO286" i="1"/>
  <c r="AP286" i="1"/>
  <c r="AQ286" i="1"/>
  <c r="AS286" i="1"/>
  <c r="AT286" i="1"/>
  <c r="AU286" i="1"/>
  <c r="AV286" i="1"/>
  <c r="AW286" i="1"/>
  <c r="AX286" i="1"/>
  <c r="A287" i="1"/>
  <c r="B287" i="1"/>
  <c r="C287" i="1"/>
  <c r="D287" i="1"/>
  <c r="F287" i="1"/>
  <c r="G287" i="1"/>
  <c r="H287" i="1"/>
  <c r="J287" i="1"/>
  <c r="K287" i="1"/>
  <c r="L287" i="1"/>
  <c r="M287" i="1"/>
  <c r="N287" i="1"/>
  <c r="O287" i="1"/>
  <c r="Q287" i="1"/>
  <c r="R287" i="1"/>
  <c r="S287" i="1"/>
  <c r="T287" i="1"/>
  <c r="U287" i="1"/>
  <c r="W287" i="1"/>
  <c r="X287" i="1"/>
  <c r="Y287" i="1"/>
  <c r="Z287" i="1"/>
  <c r="AA287" i="1"/>
  <c r="AC287" i="1"/>
  <c r="AD287" i="1"/>
  <c r="AE287" i="1"/>
  <c r="AF287" i="1"/>
  <c r="AG287" i="1"/>
  <c r="AI287" i="1"/>
  <c r="AJ287" i="1"/>
  <c r="AK287" i="1"/>
  <c r="AL287" i="1"/>
  <c r="AM287" i="1"/>
  <c r="AO287" i="1"/>
  <c r="AP287" i="1"/>
  <c r="AQ287" i="1"/>
  <c r="AS287" i="1"/>
  <c r="AT287" i="1"/>
  <c r="AU287" i="1"/>
  <c r="AV287" i="1"/>
  <c r="AW287" i="1"/>
  <c r="AX287" i="1"/>
  <c r="A288" i="1"/>
  <c r="B288" i="1"/>
  <c r="C288" i="1"/>
  <c r="D288" i="1"/>
  <c r="F288" i="1"/>
  <c r="G288" i="1"/>
  <c r="H288" i="1"/>
  <c r="J288" i="1"/>
  <c r="K288" i="1"/>
  <c r="L288" i="1"/>
  <c r="M288" i="1"/>
  <c r="N288" i="1"/>
  <c r="O288" i="1"/>
  <c r="Q288" i="1"/>
  <c r="R288" i="1"/>
  <c r="S288" i="1"/>
  <c r="T288" i="1"/>
  <c r="U288" i="1"/>
  <c r="W288" i="1"/>
  <c r="X288" i="1"/>
  <c r="Y288" i="1"/>
  <c r="Z288" i="1"/>
  <c r="AA288" i="1"/>
  <c r="AC288" i="1"/>
  <c r="AD288" i="1"/>
  <c r="AE288" i="1"/>
  <c r="AF288" i="1"/>
  <c r="AG288" i="1"/>
  <c r="AI288" i="1"/>
  <c r="AJ288" i="1"/>
  <c r="AK288" i="1"/>
  <c r="AL288" i="1"/>
  <c r="AM288" i="1"/>
  <c r="AO288" i="1"/>
  <c r="AP288" i="1"/>
  <c r="AQ288" i="1"/>
  <c r="AS288" i="1"/>
  <c r="AT288" i="1"/>
  <c r="AU288" i="1"/>
  <c r="AV288" i="1"/>
  <c r="AW288" i="1"/>
  <c r="AX288" i="1"/>
  <c r="A289" i="1"/>
  <c r="B289" i="1"/>
  <c r="C289" i="1"/>
  <c r="D289" i="1"/>
  <c r="F289" i="1"/>
  <c r="G289" i="1"/>
  <c r="H289" i="1"/>
  <c r="J289" i="1"/>
  <c r="K289" i="1"/>
  <c r="L289" i="1"/>
  <c r="M289" i="1"/>
  <c r="N289" i="1"/>
  <c r="O289" i="1"/>
  <c r="Q289" i="1"/>
  <c r="R289" i="1"/>
  <c r="S289" i="1"/>
  <c r="T289" i="1"/>
  <c r="U289" i="1"/>
  <c r="W289" i="1"/>
  <c r="X289" i="1"/>
  <c r="Y289" i="1"/>
  <c r="Z289" i="1"/>
  <c r="AA289" i="1"/>
  <c r="AC289" i="1"/>
  <c r="AD289" i="1"/>
  <c r="AE289" i="1"/>
  <c r="AF289" i="1"/>
  <c r="AG289" i="1"/>
  <c r="AI289" i="1"/>
  <c r="AJ289" i="1"/>
  <c r="AK289" i="1"/>
  <c r="AL289" i="1"/>
  <c r="AM289" i="1"/>
  <c r="AO289" i="1"/>
  <c r="AP289" i="1"/>
  <c r="AQ289" i="1"/>
  <c r="AS289" i="1"/>
  <c r="AT289" i="1"/>
  <c r="AU289" i="1"/>
  <c r="AV289" i="1"/>
  <c r="AW289" i="1"/>
  <c r="AX289" i="1"/>
  <c r="A290" i="1"/>
  <c r="B290" i="1"/>
  <c r="C290" i="1"/>
  <c r="D290" i="1"/>
  <c r="F290" i="1"/>
  <c r="G290" i="1"/>
  <c r="H290" i="1"/>
  <c r="J290" i="1"/>
  <c r="K290" i="1"/>
  <c r="L290" i="1"/>
  <c r="M290" i="1"/>
  <c r="N290" i="1"/>
  <c r="O290" i="1"/>
  <c r="Q290" i="1"/>
  <c r="R290" i="1"/>
  <c r="S290" i="1"/>
  <c r="T290" i="1"/>
  <c r="U290" i="1"/>
  <c r="W290" i="1"/>
  <c r="X290" i="1"/>
  <c r="Y290" i="1"/>
  <c r="Z290" i="1"/>
  <c r="AA290" i="1"/>
  <c r="AC290" i="1"/>
  <c r="AD290" i="1"/>
  <c r="AE290" i="1"/>
  <c r="AF290" i="1"/>
  <c r="AG290" i="1"/>
  <c r="AI290" i="1"/>
  <c r="AJ290" i="1"/>
  <c r="AK290" i="1"/>
  <c r="AL290" i="1"/>
  <c r="AM290" i="1"/>
  <c r="AO290" i="1"/>
  <c r="AP290" i="1"/>
  <c r="AQ290" i="1"/>
  <c r="AS290" i="1"/>
  <c r="AT290" i="1"/>
  <c r="AU290" i="1"/>
  <c r="AV290" i="1"/>
  <c r="AW290" i="1"/>
  <c r="AX290" i="1"/>
  <c r="A291" i="1"/>
  <c r="B291" i="1"/>
  <c r="C291" i="1"/>
  <c r="D291" i="1"/>
  <c r="F291" i="1"/>
  <c r="G291" i="1"/>
  <c r="H291" i="1"/>
  <c r="J291" i="1"/>
  <c r="K291" i="1"/>
  <c r="L291" i="1"/>
  <c r="M291" i="1"/>
  <c r="N291" i="1"/>
  <c r="O291" i="1"/>
  <c r="Q291" i="1"/>
  <c r="R291" i="1"/>
  <c r="S291" i="1"/>
  <c r="T291" i="1"/>
  <c r="U291" i="1"/>
  <c r="W291" i="1"/>
  <c r="X291" i="1"/>
  <c r="Y291" i="1"/>
  <c r="Z291" i="1"/>
  <c r="AA291" i="1"/>
  <c r="AC291" i="1"/>
  <c r="AD291" i="1"/>
  <c r="AE291" i="1"/>
  <c r="AF291" i="1"/>
  <c r="AG291" i="1"/>
  <c r="AI291" i="1"/>
  <c r="AJ291" i="1"/>
  <c r="AK291" i="1"/>
  <c r="AL291" i="1"/>
  <c r="AM291" i="1"/>
  <c r="AO291" i="1"/>
  <c r="AP291" i="1"/>
  <c r="AQ291" i="1"/>
  <c r="AS291" i="1"/>
  <c r="AT291" i="1"/>
  <c r="AU291" i="1"/>
  <c r="AV291" i="1"/>
  <c r="AW291" i="1"/>
  <c r="AX291" i="1"/>
  <c r="A292" i="1"/>
  <c r="B292" i="1"/>
  <c r="C292" i="1"/>
  <c r="D292" i="1"/>
  <c r="F292" i="1"/>
  <c r="G292" i="1"/>
  <c r="H292" i="1"/>
  <c r="J292" i="1"/>
  <c r="K292" i="1"/>
  <c r="L292" i="1"/>
  <c r="M292" i="1"/>
  <c r="N292" i="1"/>
  <c r="O292" i="1"/>
  <c r="Q292" i="1"/>
  <c r="R292" i="1"/>
  <c r="S292" i="1"/>
  <c r="T292" i="1"/>
  <c r="U292" i="1"/>
  <c r="W292" i="1"/>
  <c r="X292" i="1"/>
  <c r="Y292" i="1"/>
  <c r="Z292" i="1"/>
  <c r="AA292" i="1"/>
  <c r="AC292" i="1"/>
  <c r="AD292" i="1"/>
  <c r="AE292" i="1"/>
  <c r="AF292" i="1"/>
  <c r="AG292" i="1"/>
  <c r="AI292" i="1"/>
  <c r="AJ292" i="1"/>
  <c r="AK292" i="1"/>
  <c r="AL292" i="1"/>
  <c r="AM292" i="1"/>
  <c r="AO292" i="1"/>
  <c r="AP292" i="1"/>
  <c r="AQ292" i="1"/>
  <c r="AS292" i="1"/>
  <c r="AT292" i="1"/>
  <c r="AU292" i="1"/>
  <c r="AV292" i="1"/>
  <c r="AW292" i="1"/>
  <c r="AX292" i="1"/>
  <c r="A293" i="1"/>
  <c r="B293" i="1"/>
  <c r="C293" i="1"/>
  <c r="D293" i="1"/>
  <c r="F293" i="1"/>
  <c r="G293" i="1"/>
  <c r="H293" i="1"/>
  <c r="J293" i="1"/>
  <c r="K293" i="1"/>
  <c r="L293" i="1"/>
  <c r="M293" i="1"/>
  <c r="N293" i="1"/>
  <c r="O293" i="1"/>
  <c r="Q293" i="1"/>
  <c r="R293" i="1"/>
  <c r="S293" i="1"/>
  <c r="T293" i="1"/>
  <c r="U293" i="1"/>
  <c r="W293" i="1"/>
  <c r="X293" i="1"/>
  <c r="Y293" i="1"/>
  <c r="Z293" i="1"/>
  <c r="AA293" i="1"/>
  <c r="AC293" i="1"/>
  <c r="AD293" i="1"/>
  <c r="AE293" i="1"/>
  <c r="AF293" i="1"/>
  <c r="AG293" i="1"/>
  <c r="AI293" i="1"/>
  <c r="AJ293" i="1"/>
  <c r="AK293" i="1"/>
  <c r="AL293" i="1"/>
  <c r="AM293" i="1"/>
  <c r="AO293" i="1"/>
  <c r="AP293" i="1"/>
  <c r="AQ293" i="1"/>
  <c r="AS293" i="1"/>
  <c r="AT293" i="1"/>
  <c r="AU293" i="1"/>
  <c r="AV293" i="1"/>
  <c r="AW293" i="1"/>
  <c r="AX293" i="1"/>
  <c r="A294" i="1"/>
  <c r="B294" i="1"/>
  <c r="C294" i="1"/>
  <c r="D294" i="1"/>
  <c r="F294" i="1"/>
  <c r="G294" i="1"/>
  <c r="H294" i="1"/>
  <c r="J294" i="1"/>
  <c r="K294" i="1"/>
  <c r="L294" i="1"/>
  <c r="M294" i="1"/>
  <c r="N294" i="1"/>
  <c r="O294" i="1"/>
  <c r="Q294" i="1"/>
  <c r="R294" i="1"/>
  <c r="S294" i="1"/>
  <c r="T294" i="1"/>
  <c r="U294" i="1"/>
  <c r="W294" i="1"/>
  <c r="X294" i="1"/>
  <c r="Y294" i="1"/>
  <c r="Z294" i="1"/>
  <c r="AA294" i="1"/>
  <c r="AC294" i="1"/>
  <c r="AD294" i="1"/>
  <c r="AE294" i="1"/>
  <c r="AF294" i="1"/>
  <c r="AG294" i="1"/>
  <c r="AI294" i="1"/>
  <c r="AJ294" i="1"/>
  <c r="AK294" i="1"/>
  <c r="AL294" i="1"/>
  <c r="AM294" i="1"/>
  <c r="AO294" i="1"/>
  <c r="AP294" i="1"/>
  <c r="AQ294" i="1"/>
  <c r="AS294" i="1"/>
  <c r="AT294" i="1"/>
  <c r="AU294" i="1"/>
  <c r="AV294" i="1"/>
  <c r="AW294" i="1"/>
  <c r="AX294" i="1"/>
  <c r="A295" i="1"/>
  <c r="B295" i="1"/>
  <c r="C295" i="1"/>
  <c r="D295" i="1"/>
  <c r="F295" i="1"/>
  <c r="G295" i="1"/>
  <c r="H295" i="1"/>
  <c r="J295" i="1"/>
  <c r="K295" i="1"/>
  <c r="L295" i="1"/>
  <c r="M295" i="1"/>
  <c r="N295" i="1"/>
  <c r="O295" i="1"/>
  <c r="Q295" i="1"/>
  <c r="R295" i="1"/>
  <c r="S295" i="1"/>
  <c r="T295" i="1"/>
  <c r="U295" i="1"/>
  <c r="W295" i="1"/>
  <c r="X295" i="1"/>
  <c r="Y295" i="1"/>
  <c r="Z295" i="1"/>
  <c r="AA295" i="1"/>
  <c r="AC295" i="1"/>
  <c r="AD295" i="1"/>
  <c r="AE295" i="1"/>
  <c r="AF295" i="1"/>
  <c r="AG295" i="1"/>
  <c r="AI295" i="1"/>
  <c r="AJ295" i="1"/>
  <c r="AK295" i="1"/>
  <c r="AL295" i="1"/>
  <c r="AM295" i="1"/>
  <c r="AO295" i="1"/>
  <c r="AP295" i="1"/>
  <c r="AQ295" i="1"/>
  <c r="AS295" i="1"/>
  <c r="AT295" i="1"/>
  <c r="AU295" i="1"/>
  <c r="AV295" i="1"/>
  <c r="AW295" i="1"/>
  <c r="AX295" i="1"/>
  <c r="A296" i="1"/>
  <c r="B296" i="1"/>
  <c r="C296" i="1"/>
  <c r="D296" i="1"/>
  <c r="F296" i="1"/>
  <c r="G296" i="1"/>
  <c r="H296" i="1"/>
  <c r="J296" i="1"/>
  <c r="K296" i="1"/>
  <c r="L296" i="1"/>
  <c r="M296" i="1"/>
  <c r="N296" i="1"/>
  <c r="O296" i="1"/>
  <c r="Q296" i="1"/>
  <c r="R296" i="1"/>
  <c r="S296" i="1"/>
  <c r="T296" i="1"/>
  <c r="U296" i="1"/>
  <c r="W296" i="1"/>
  <c r="X296" i="1"/>
  <c r="Y296" i="1"/>
  <c r="Z296" i="1"/>
  <c r="AA296" i="1"/>
  <c r="AC296" i="1"/>
  <c r="AD296" i="1"/>
  <c r="AE296" i="1"/>
  <c r="AF296" i="1"/>
  <c r="AG296" i="1"/>
  <c r="AI296" i="1"/>
  <c r="AJ296" i="1"/>
  <c r="AK296" i="1"/>
  <c r="AL296" i="1"/>
  <c r="AM296" i="1"/>
  <c r="AO296" i="1"/>
  <c r="AP296" i="1"/>
  <c r="AQ296" i="1"/>
  <c r="AS296" i="1"/>
  <c r="AT296" i="1"/>
  <c r="AU296" i="1"/>
  <c r="AV296" i="1"/>
  <c r="AW296" i="1"/>
  <c r="AX296" i="1"/>
  <c r="A297" i="1"/>
  <c r="B297" i="1"/>
  <c r="C297" i="1"/>
  <c r="D297" i="1"/>
  <c r="F297" i="1"/>
  <c r="G297" i="1"/>
  <c r="H297" i="1"/>
  <c r="J297" i="1"/>
  <c r="K297" i="1"/>
  <c r="L297" i="1"/>
  <c r="M297" i="1"/>
  <c r="N297" i="1"/>
  <c r="O297" i="1"/>
  <c r="Q297" i="1"/>
  <c r="R297" i="1"/>
  <c r="S297" i="1"/>
  <c r="T297" i="1"/>
  <c r="U297" i="1"/>
  <c r="W297" i="1"/>
  <c r="X297" i="1"/>
  <c r="Y297" i="1"/>
  <c r="Z297" i="1"/>
  <c r="AA297" i="1"/>
  <c r="AC297" i="1"/>
  <c r="AD297" i="1"/>
  <c r="AE297" i="1"/>
  <c r="AF297" i="1"/>
  <c r="AG297" i="1"/>
  <c r="AI297" i="1"/>
  <c r="AJ297" i="1"/>
  <c r="AK297" i="1"/>
  <c r="AL297" i="1"/>
  <c r="AM297" i="1"/>
  <c r="AO297" i="1"/>
  <c r="AP297" i="1"/>
  <c r="AQ297" i="1"/>
  <c r="AS297" i="1"/>
  <c r="AT297" i="1"/>
  <c r="AU297" i="1"/>
  <c r="AV297" i="1"/>
  <c r="AW297" i="1"/>
  <c r="AX297" i="1"/>
  <c r="A298" i="1"/>
  <c r="B298" i="1"/>
  <c r="C298" i="1"/>
  <c r="D298" i="1"/>
  <c r="F298" i="1"/>
  <c r="G298" i="1"/>
  <c r="H298" i="1"/>
  <c r="J298" i="1"/>
  <c r="K298" i="1"/>
  <c r="L298" i="1"/>
  <c r="M298" i="1"/>
  <c r="N298" i="1"/>
  <c r="O298" i="1"/>
  <c r="Q298" i="1"/>
  <c r="R298" i="1"/>
  <c r="S298" i="1"/>
  <c r="T298" i="1"/>
  <c r="U298" i="1"/>
  <c r="W298" i="1"/>
  <c r="X298" i="1"/>
  <c r="Y298" i="1"/>
  <c r="Z298" i="1"/>
  <c r="AA298" i="1"/>
  <c r="AC298" i="1"/>
  <c r="AD298" i="1"/>
  <c r="AE298" i="1"/>
  <c r="AF298" i="1"/>
  <c r="AG298" i="1"/>
  <c r="AI298" i="1"/>
  <c r="AJ298" i="1"/>
  <c r="AK298" i="1"/>
  <c r="AL298" i="1"/>
  <c r="AM298" i="1"/>
  <c r="AO298" i="1"/>
  <c r="AP298" i="1"/>
  <c r="AQ298" i="1"/>
  <c r="AS298" i="1"/>
  <c r="AT298" i="1"/>
  <c r="AU298" i="1"/>
  <c r="AV298" i="1"/>
  <c r="AW298" i="1"/>
  <c r="AX298" i="1"/>
  <c r="A299" i="1"/>
  <c r="B299" i="1"/>
  <c r="C299" i="1"/>
  <c r="D299" i="1"/>
  <c r="F299" i="1"/>
  <c r="G299" i="1"/>
  <c r="H299" i="1"/>
  <c r="J299" i="1"/>
  <c r="K299" i="1"/>
  <c r="L299" i="1"/>
  <c r="M299" i="1"/>
  <c r="N299" i="1"/>
  <c r="O299" i="1"/>
  <c r="Q299" i="1"/>
  <c r="R299" i="1"/>
  <c r="S299" i="1"/>
  <c r="T299" i="1"/>
  <c r="U299" i="1"/>
  <c r="W299" i="1"/>
  <c r="X299" i="1"/>
  <c r="Y299" i="1"/>
  <c r="Z299" i="1"/>
  <c r="AA299" i="1"/>
  <c r="AC299" i="1"/>
  <c r="AD299" i="1"/>
  <c r="AE299" i="1"/>
  <c r="AF299" i="1"/>
  <c r="AG299" i="1"/>
  <c r="AI299" i="1"/>
  <c r="AJ299" i="1"/>
  <c r="AK299" i="1"/>
  <c r="AL299" i="1"/>
  <c r="AM299" i="1"/>
  <c r="AO299" i="1"/>
  <c r="AP299" i="1"/>
  <c r="AQ299" i="1"/>
  <c r="AS299" i="1"/>
  <c r="AT299" i="1"/>
  <c r="AU299" i="1"/>
  <c r="AV299" i="1"/>
  <c r="AW299" i="1"/>
  <c r="AX299" i="1"/>
  <c r="A300" i="1"/>
  <c r="B300" i="1"/>
  <c r="C300" i="1"/>
  <c r="D300" i="1"/>
  <c r="F300" i="1"/>
  <c r="G300" i="1"/>
  <c r="H300" i="1"/>
  <c r="J300" i="1"/>
  <c r="K300" i="1"/>
  <c r="L300" i="1"/>
  <c r="M300" i="1"/>
  <c r="N300" i="1"/>
  <c r="O300" i="1"/>
  <c r="Q300" i="1"/>
  <c r="R300" i="1"/>
  <c r="S300" i="1"/>
  <c r="T300" i="1"/>
  <c r="U300" i="1"/>
  <c r="W300" i="1"/>
  <c r="X300" i="1"/>
  <c r="Y300" i="1"/>
  <c r="Z300" i="1"/>
  <c r="AA300" i="1"/>
  <c r="AC300" i="1"/>
  <c r="AD300" i="1"/>
  <c r="AE300" i="1"/>
  <c r="AF300" i="1"/>
  <c r="AG300" i="1"/>
  <c r="AI300" i="1"/>
  <c r="AJ300" i="1"/>
  <c r="AK300" i="1"/>
  <c r="AL300" i="1"/>
  <c r="AM300" i="1"/>
  <c r="AO300" i="1"/>
  <c r="AP300" i="1"/>
  <c r="AQ300" i="1"/>
  <c r="AS300" i="1"/>
  <c r="AT300" i="1"/>
  <c r="AU300" i="1"/>
  <c r="AV300" i="1"/>
  <c r="AW300" i="1"/>
  <c r="AX300" i="1"/>
  <c r="A301" i="1"/>
  <c r="B301" i="1"/>
  <c r="C301" i="1"/>
  <c r="D301" i="1"/>
  <c r="F301" i="1"/>
  <c r="G301" i="1"/>
  <c r="H301" i="1"/>
  <c r="J301" i="1"/>
  <c r="K301" i="1"/>
  <c r="L301" i="1"/>
  <c r="M301" i="1"/>
  <c r="N301" i="1"/>
  <c r="O301" i="1"/>
  <c r="Q301" i="1"/>
  <c r="R301" i="1"/>
  <c r="S301" i="1"/>
  <c r="T301" i="1"/>
  <c r="U301" i="1"/>
  <c r="W301" i="1"/>
  <c r="X301" i="1"/>
  <c r="Y301" i="1"/>
  <c r="Z301" i="1"/>
  <c r="AA301" i="1"/>
  <c r="AC301" i="1"/>
  <c r="AD301" i="1"/>
  <c r="AE301" i="1"/>
  <c r="AF301" i="1"/>
  <c r="AG301" i="1"/>
  <c r="AI301" i="1"/>
  <c r="AJ301" i="1"/>
  <c r="AK301" i="1"/>
  <c r="AL301" i="1"/>
  <c r="AM301" i="1"/>
  <c r="AO301" i="1"/>
  <c r="AP301" i="1"/>
  <c r="AQ301" i="1"/>
  <c r="AS301" i="1"/>
  <c r="AT301" i="1"/>
  <c r="AU301" i="1"/>
  <c r="AV301" i="1"/>
  <c r="AW301" i="1"/>
  <c r="AX301" i="1"/>
  <c r="A302" i="1"/>
  <c r="B302" i="1"/>
  <c r="C302" i="1"/>
  <c r="D302" i="1"/>
  <c r="F302" i="1"/>
  <c r="G302" i="1"/>
  <c r="H302" i="1"/>
  <c r="J302" i="1"/>
  <c r="K302" i="1"/>
  <c r="L302" i="1"/>
  <c r="M302" i="1"/>
  <c r="N302" i="1"/>
  <c r="O302" i="1"/>
  <c r="Q302" i="1"/>
  <c r="R302" i="1"/>
  <c r="S302" i="1"/>
  <c r="T302" i="1"/>
  <c r="U302" i="1"/>
  <c r="W302" i="1"/>
  <c r="X302" i="1"/>
  <c r="Y302" i="1"/>
  <c r="Z302" i="1"/>
  <c r="AA302" i="1"/>
  <c r="AC302" i="1"/>
  <c r="AD302" i="1"/>
  <c r="AE302" i="1"/>
  <c r="AF302" i="1"/>
  <c r="AG302" i="1"/>
  <c r="AI302" i="1"/>
  <c r="AJ302" i="1"/>
  <c r="AK302" i="1"/>
  <c r="AL302" i="1"/>
  <c r="AM302" i="1"/>
  <c r="AO302" i="1"/>
  <c r="AP302" i="1"/>
  <c r="AQ302" i="1"/>
  <c r="AS302" i="1"/>
  <c r="AT302" i="1"/>
  <c r="AU302" i="1"/>
  <c r="AV302" i="1"/>
  <c r="AW302" i="1"/>
  <c r="AX302" i="1"/>
  <c r="A303" i="1"/>
  <c r="B303" i="1"/>
  <c r="C303" i="1"/>
  <c r="D303" i="1"/>
  <c r="F303" i="1"/>
  <c r="G303" i="1"/>
  <c r="H303" i="1"/>
  <c r="J303" i="1"/>
  <c r="K303" i="1"/>
  <c r="L303" i="1"/>
  <c r="M303" i="1"/>
  <c r="N303" i="1"/>
  <c r="O303" i="1"/>
  <c r="Q303" i="1"/>
  <c r="R303" i="1"/>
  <c r="S303" i="1"/>
  <c r="T303" i="1"/>
  <c r="U303" i="1"/>
  <c r="W303" i="1"/>
  <c r="X303" i="1"/>
  <c r="Y303" i="1"/>
  <c r="Z303" i="1"/>
  <c r="AA303" i="1"/>
  <c r="AC303" i="1"/>
  <c r="AD303" i="1"/>
  <c r="AE303" i="1"/>
  <c r="AF303" i="1"/>
  <c r="AG303" i="1"/>
  <c r="AI303" i="1"/>
  <c r="AJ303" i="1"/>
  <c r="AK303" i="1"/>
  <c r="AL303" i="1"/>
  <c r="AM303" i="1"/>
  <c r="AO303" i="1"/>
  <c r="AP303" i="1"/>
  <c r="AQ303" i="1"/>
  <c r="AS303" i="1"/>
  <c r="AT303" i="1"/>
  <c r="AU303" i="1"/>
  <c r="AV303" i="1"/>
  <c r="AW303" i="1"/>
  <c r="AX303" i="1"/>
  <c r="A304" i="1"/>
  <c r="B304" i="1"/>
  <c r="C304" i="1"/>
  <c r="D304" i="1"/>
  <c r="F304" i="1"/>
  <c r="G304" i="1"/>
  <c r="H304" i="1"/>
  <c r="J304" i="1"/>
  <c r="K304" i="1"/>
  <c r="L304" i="1"/>
  <c r="M304" i="1"/>
  <c r="N304" i="1"/>
  <c r="O304" i="1"/>
  <c r="Q304" i="1"/>
  <c r="R304" i="1"/>
  <c r="S304" i="1"/>
  <c r="T304" i="1"/>
  <c r="U304" i="1"/>
  <c r="W304" i="1"/>
  <c r="X304" i="1"/>
  <c r="Y304" i="1"/>
  <c r="Z304" i="1"/>
  <c r="AA304" i="1"/>
  <c r="AC304" i="1"/>
  <c r="AD304" i="1"/>
  <c r="AE304" i="1"/>
  <c r="AF304" i="1"/>
  <c r="AG304" i="1"/>
  <c r="AI304" i="1"/>
  <c r="AJ304" i="1"/>
  <c r="AK304" i="1"/>
  <c r="AL304" i="1"/>
  <c r="AM304" i="1"/>
  <c r="AO304" i="1"/>
  <c r="AP304" i="1"/>
  <c r="AQ304" i="1"/>
  <c r="AS304" i="1"/>
  <c r="AT304" i="1"/>
  <c r="AU304" i="1"/>
  <c r="AV304" i="1"/>
  <c r="AW304" i="1"/>
  <c r="AX304" i="1"/>
  <c r="A305" i="1"/>
  <c r="B305" i="1"/>
  <c r="C305" i="1"/>
  <c r="D305" i="1"/>
  <c r="F305" i="1"/>
  <c r="G305" i="1"/>
  <c r="H305" i="1"/>
  <c r="J305" i="1"/>
  <c r="K305" i="1"/>
  <c r="L305" i="1"/>
  <c r="M305" i="1"/>
  <c r="N305" i="1"/>
  <c r="O305" i="1"/>
  <c r="Q305" i="1"/>
  <c r="R305" i="1"/>
  <c r="S305" i="1"/>
  <c r="T305" i="1"/>
  <c r="U305" i="1"/>
  <c r="W305" i="1"/>
  <c r="X305" i="1"/>
  <c r="Y305" i="1"/>
  <c r="Z305" i="1"/>
  <c r="AA305" i="1"/>
  <c r="AC305" i="1"/>
  <c r="AD305" i="1"/>
  <c r="AE305" i="1"/>
  <c r="AF305" i="1"/>
  <c r="AG305" i="1"/>
  <c r="AI305" i="1"/>
  <c r="AJ305" i="1"/>
  <c r="AK305" i="1"/>
  <c r="AL305" i="1"/>
  <c r="AM305" i="1"/>
  <c r="AO305" i="1"/>
  <c r="AP305" i="1"/>
  <c r="AQ305" i="1"/>
  <c r="AS305" i="1"/>
  <c r="AT305" i="1"/>
  <c r="AU305" i="1"/>
  <c r="AV305" i="1"/>
  <c r="AW305" i="1"/>
  <c r="AX305" i="1"/>
  <c r="A306" i="1"/>
  <c r="B306" i="1"/>
  <c r="C306" i="1"/>
  <c r="D306" i="1"/>
  <c r="F306" i="1"/>
  <c r="G306" i="1"/>
  <c r="H306" i="1"/>
  <c r="J306" i="1"/>
  <c r="K306" i="1"/>
  <c r="L306" i="1"/>
  <c r="M306" i="1"/>
  <c r="N306" i="1"/>
  <c r="O306" i="1"/>
  <c r="Q306" i="1"/>
  <c r="R306" i="1"/>
  <c r="S306" i="1"/>
  <c r="T306" i="1"/>
  <c r="U306" i="1"/>
  <c r="W306" i="1"/>
  <c r="X306" i="1"/>
  <c r="Y306" i="1"/>
  <c r="Z306" i="1"/>
  <c r="AA306" i="1"/>
  <c r="AC306" i="1"/>
  <c r="AD306" i="1"/>
  <c r="AE306" i="1"/>
  <c r="AF306" i="1"/>
  <c r="AG306" i="1"/>
  <c r="AI306" i="1"/>
  <c r="AJ306" i="1"/>
  <c r="AK306" i="1"/>
  <c r="AL306" i="1"/>
  <c r="AM306" i="1"/>
  <c r="AO306" i="1"/>
  <c r="AP306" i="1"/>
  <c r="AQ306" i="1"/>
  <c r="AS306" i="1"/>
  <c r="AT306" i="1"/>
  <c r="AU306" i="1"/>
  <c r="AV306" i="1"/>
  <c r="AW306" i="1"/>
  <c r="AX306" i="1"/>
  <c r="A307" i="1"/>
  <c r="B307" i="1"/>
  <c r="C307" i="1"/>
  <c r="D307" i="1"/>
  <c r="F307" i="1"/>
  <c r="G307" i="1"/>
  <c r="H307" i="1"/>
  <c r="J307" i="1"/>
  <c r="K307" i="1"/>
  <c r="L307" i="1"/>
  <c r="M307" i="1"/>
  <c r="N307" i="1"/>
  <c r="O307" i="1"/>
  <c r="Q307" i="1"/>
  <c r="R307" i="1"/>
  <c r="S307" i="1"/>
  <c r="T307" i="1"/>
  <c r="U307" i="1"/>
  <c r="W307" i="1"/>
  <c r="X307" i="1"/>
  <c r="Y307" i="1"/>
  <c r="Z307" i="1"/>
  <c r="AA307" i="1"/>
  <c r="AC307" i="1"/>
  <c r="AD307" i="1"/>
  <c r="AE307" i="1"/>
  <c r="AF307" i="1"/>
  <c r="AG307" i="1"/>
  <c r="AI307" i="1"/>
  <c r="AJ307" i="1"/>
  <c r="AK307" i="1"/>
  <c r="AL307" i="1"/>
  <c r="AM307" i="1"/>
  <c r="AO307" i="1"/>
  <c r="AP307" i="1"/>
  <c r="AQ307" i="1"/>
  <c r="AS307" i="1"/>
  <c r="AT307" i="1"/>
  <c r="AU307" i="1"/>
  <c r="AV307" i="1"/>
  <c r="AW307" i="1"/>
  <c r="AX307" i="1"/>
  <c r="A308" i="1"/>
  <c r="B308" i="1"/>
  <c r="C308" i="1"/>
  <c r="D308" i="1"/>
  <c r="F308" i="1"/>
  <c r="G308" i="1"/>
  <c r="H308" i="1"/>
  <c r="J308" i="1"/>
  <c r="K308" i="1"/>
  <c r="L308" i="1"/>
  <c r="M308" i="1"/>
  <c r="N308" i="1"/>
  <c r="O308" i="1"/>
  <c r="Q308" i="1"/>
  <c r="R308" i="1"/>
  <c r="S308" i="1"/>
  <c r="T308" i="1"/>
  <c r="U308" i="1"/>
  <c r="W308" i="1"/>
  <c r="X308" i="1"/>
  <c r="Y308" i="1"/>
  <c r="Z308" i="1"/>
  <c r="AA308" i="1"/>
  <c r="AC308" i="1"/>
  <c r="AD308" i="1"/>
  <c r="AE308" i="1"/>
  <c r="AF308" i="1"/>
  <c r="AG308" i="1"/>
  <c r="AI308" i="1"/>
  <c r="AJ308" i="1"/>
  <c r="AK308" i="1"/>
  <c r="AL308" i="1"/>
  <c r="AM308" i="1"/>
  <c r="AO308" i="1"/>
  <c r="AP308" i="1"/>
  <c r="AQ308" i="1"/>
  <c r="AS308" i="1"/>
  <c r="AT308" i="1"/>
  <c r="AU308" i="1"/>
  <c r="AV308" i="1"/>
  <c r="AW308" i="1"/>
  <c r="AX308" i="1"/>
  <c r="A309" i="1"/>
  <c r="B309" i="1"/>
  <c r="C309" i="1"/>
  <c r="D309" i="1"/>
  <c r="F309" i="1"/>
  <c r="G309" i="1"/>
  <c r="H309" i="1"/>
  <c r="J309" i="1"/>
  <c r="K309" i="1"/>
  <c r="L309" i="1"/>
  <c r="M309" i="1"/>
  <c r="N309" i="1"/>
  <c r="O309" i="1"/>
  <c r="Q309" i="1"/>
  <c r="R309" i="1"/>
  <c r="S309" i="1"/>
  <c r="T309" i="1"/>
  <c r="U309" i="1"/>
  <c r="W309" i="1"/>
  <c r="X309" i="1"/>
  <c r="Y309" i="1"/>
  <c r="Z309" i="1"/>
  <c r="AA309" i="1"/>
  <c r="AC309" i="1"/>
  <c r="AD309" i="1"/>
  <c r="AE309" i="1"/>
  <c r="AF309" i="1"/>
  <c r="AG309" i="1"/>
  <c r="AI309" i="1"/>
  <c r="AJ309" i="1"/>
  <c r="AK309" i="1"/>
  <c r="AL309" i="1"/>
  <c r="AM309" i="1"/>
  <c r="AO309" i="1"/>
  <c r="AP309" i="1"/>
  <c r="AQ309" i="1"/>
  <c r="AS309" i="1"/>
  <c r="AT309" i="1"/>
  <c r="AU309" i="1"/>
  <c r="AV309" i="1"/>
  <c r="AW309" i="1"/>
  <c r="AX309" i="1"/>
  <c r="A310" i="1"/>
  <c r="B310" i="1"/>
  <c r="C310" i="1"/>
  <c r="D310" i="1"/>
  <c r="F310" i="1"/>
  <c r="G310" i="1"/>
  <c r="H310" i="1"/>
  <c r="J310" i="1"/>
  <c r="K310" i="1"/>
  <c r="L310" i="1"/>
  <c r="M310" i="1"/>
  <c r="N310" i="1"/>
  <c r="O310" i="1"/>
  <c r="Q310" i="1"/>
  <c r="R310" i="1"/>
  <c r="S310" i="1"/>
  <c r="T310" i="1"/>
  <c r="U310" i="1"/>
  <c r="W310" i="1"/>
  <c r="X310" i="1"/>
  <c r="Y310" i="1"/>
  <c r="Z310" i="1"/>
  <c r="AA310" i="1"/>
  <c r="AC310" i="1"/>
  <c r="AD310" i="1"/>
  <c r="AE310" i="1"/>
  <c r="AF310" i="1"/>
  <c r="AG310" i="1"/>
  <c r="AI310" i="1"/>
  <c r="AJ310" i="1"/>
  <c r="AK310" i="1"/>
  <c r="AL310" i="1"/>
  <c r="AM310" i="1"/>
  <c r="AO310" i="1"/>
  <c r="AP310" i="1"/>
  <c r="AQ310" i="1"/>
  <c r="AS310" i="1"/>
  <c r="AT310" i="1"/>
  <c r="AU310" i="1"/>
  <c r="AV310" i="1"/>
  <c r="AW310" i="1"/>
  <c r="AX310" i="1"/>
  <c r="A311" i="1"/>
  <c r="B311" i="1"/>
  <c r="C311" i="1"/>
  <c r="D311" i="1"/>
  <c r="F311" i="1"/>
  <c r="G311" i="1"/>
  <c r="H311" i="1"/>
  <c r="J311" i="1"/>
  <c r="K311" i="1"/>
  <c r="L311" i="1"/>
  <c r="M311" i="1"/>
  <c r="N311" i="1"/>
  <c r="O311" i="1"/>
  <c r="Q311" i="1"/>
  <c r="R311" i="1"/>
  <c r="S311" i="1"/>
  <c r="T311" i="1"/>
  <c r="U311" i="1"/>
  <c r="W311" i="1"/>
  <c r="X311" i="1"/>
  <c r="Y311" i="1"/>
  <c r="Z311" i="1"/>
  <c r="AA311" i="1"/>
  <c r="AC311" i="1"/>
  <c r="AD311" i="1"/>
  <c r="AE311" i="1"/>
  <c r="AF311" i="1"/>
  <c r="AG311" i="1"/>
  <c r="AI311" i="1"/>
  <c r="AJ311" i="1"/>
  <c r="AK311" i="1"/>
  <c r="AL311" i="1"/>
  <c r="AM311" i="1"/>
  <c r="AO311" i="1"/>
  <c r="AP311" i="1"/>
  <c r="AQ311" i="1"/>
  <c r="AS311" i="1"/>
  <c r="AT311" i="1"/>
  <c r="AU311" i="1"/>
  <c r="AV311" i="1"/>
  <c r="AW311" i="1"/>
  <c r="AX311" i="1"/>
  <c r="A312" i="1"/>
  <c r="B312" i="1"/>
  <c r="C312" i="1"/>
  <c r="D312" i="1"/>
  <c r="F312" i="1"/>
  <c r="G312" i="1"/>
  <c r="H312" i="1"/>
  <c r="J312" i="1"/>
  <c r="K312" i="1"/>
  <c r="L312" i="1"/>
  <c r="M312" i="1"/>
  <c r="N312" i="1"/>
  <c r="O312" i="1"/>
  <c r="Q312" i="1"/>
  <c r="R312" i="1"/>
  <c r="S312" i="1"/>
  <c r="T312" i="1"/>
  <c r="U312" i="1"/>
  <c r="W312" i="1"/>
  <c r="X312" i="1"/>
  <c r="Y312" i="1"/>
  <c r="Z312" i="1"/>
  <c r="AA312" i="1"/>
  <c r="AC312" i="1"/>
  <c r="AD312" i="1"/>
  <c r="AE312" i="1"/>
  <c r="AF312" i="1"/>
  <c r="AG312" i="1"/>
  <c r="AI312" i="1"/>
  <c r="AJ312" i="1"/>
  <c r="AK312" i="1"/>
  <c r="AL312" i="1"/>
  <c r="AM312" i="1"/>
  <c r="AO312" i="1"/>
  <c r="AP312" i="1"/>
  <c r="AQ312" i="1"/>
  <c r="AS312" i="1"/>
  <c r="AT312" i="1"/>
  <c r="AU312" i="1"/>
  <c r="AV312" i="1"/>
  <c r="AW312" i="1"/>
  <c r="AX312" i="1"/>
  <c r="A313" i="1"/>
  <c r="B313" i="1"/>
  <c r="C313" i="1"/>
  <c r="D313" i="1"/>
  <c r="F313" i="1"/>
  <c r="G313" i="1"/>
  <c r="H313" i="1"/>
  <c r="J313" i="1"/>
  <c r="K313" i="1"/>
  <c r="L313" i="1"/>
  <c r="M313" i="1"/>
  <c r="N313" i="1"/>
  <c r="O313" i="1"/>
  <c r="Q313" i="1"/>
  <c r="R313" i="1"/>
  <c r="S313" i="1"/>
  <c r="T313" i="1"/>
  <c r="U313" i="1"/>
  <c r="W313" i="1"/>
  <c r="X313" i="1"/>
  <c r="Y313" i="1"/>
  <c r="Z313" i="1"/>
  <c r="AA313" i="1"/>
  <c r="AC313" i="1"/>
  <c r="AD313" i="1"/>
  <c r="AE313" i="1"/>
  <c r="AF313" i="1"/>
  <c r="AG313" i="1"/>
  <c r="AI313" i="1"/>
  <c r="AJ313" i="1"/>
  <c r="AK313" i="1"/>
  <c r="AL313" i="1"/>
  <c r="AM313" i="1"/>
  <c r="AO313" i="1"/>
  <c r="AP313" i="1"/>
  <c r="AQ313" i="1"/>
  <c r="AS313" i="1"/>
  <c r="AT313" i="1"/>
  <c r="AU313" i="1"/>
  <c r="AV313" i="1"/>
  <c r="AW313" i="1"/>
  <c r="AX313" i="1"/>
  <c r="A314" i="1"/>
  <c r="B314" i="1"/>
  <c r="C314" i="1"/>
  <c r="D314" i="1"/>
  <c r="F314" i="1"/>
  <c r="G314" i="1"/>
  <c r="H314" i="1"/>
  <c r="J314" i="1"/>
  <c r="K314" i="1"/>
  <c r="L314" i="1"/>
  <c r="M314" i="1"/>
  <c r="N314" i="1"/>
  <c r="O314" i="1"/>
  <c r="Q314" i="1"/>
  <c r="R314" i="1"/>
  <c r="S314" i="1"/>
  <c r="T314" i="1"/>
  <c r="U314" i="1"/>
  <c r="W314" i="1"/>
  <c r="X314" i="1"/>
  <c r="Y314" i="1"/>
  <c r="Z314" i="1"/>
  <c r="AA314" i="1"/>
  <c r="AC314" i="1"/>
  <c r="AD314" i="1"/>
  <c r="AE314" i="1"/>
  <c r="AF314" i="1"/>
  <c r="AG314" i="1"/>
  <c r="AI314" i="1"/>
  <c r="AJ314" i="1"/>
  <c r="AK314" i="1"/>
  <c r="AL314" i="1"/>
  <c r="AM314" i="1"/>
  <c r="AO314" i="1"/>
  <c r="AP314" i="1"/>
  <c r="AQ314" i="1"/>
  <c r="AS314" i="1"/>
  <c r="AT314" i="1"/>
  <c r="AU314" i="1"/>
  <c r="AV314" i="1"/>
  <c r="AW314" i="1"/>
  <c r="AX314" i="1"/>
  <c r="A315" i="1"/>
  <c r="B315" i="1"/>
  <c r="C315" i="1"/>
  <c r="D315" i="1"/>
  <c r="F315" i="1"/>
  <c r="G315" i="1"/>
  <c r="H315" i="1"/>
  <c r="J315" i="1"/>
  <c r="K315" i="1"/>
  <c r="L315" i="1"/>
  <c r="M315" i="1"/>
  <c r="N315" i="1"/>
  <c r="O315" i="1"/>
  <c r="Q315" i="1"/>
  <c r="R315" i="1"/>
  <c r="S315" i="1"/>
  <c r="T315" i="1"/>
  <c r="U315" i="1"/>
  <c r="W315" i="1"/>
  <c r="X315" i="1"/>
  <c r="Y315" i="1"/>
  <c r="Z315" i="1"/>
  <c r="AA315" i="1"/>
  <c r="AC315" i="1"/>
  <c r="AD315" i="1"/>
  <c r="AE315" i="1"/>
  <c r="AF315" i="1"/>
  <c r="AG315" i="1"/>
  <c r="AI315" i="1"/>
  <c r="AJ315" i="1"/>
  <c r="AK315" i="1"/>
  <c r="AL315" i="1"/>
  <c r="AM315" i="1"/>
  <c r="AO315" i="1"/>
  <c r="AP315" i="1"/>
  <c r="AQ315" i="1"/>
  <c r="AS315" i="1"/>
  <c r="AT315" i="1"/>
  <c r="AU315" i="1"/>
  <c r="AV315" i="1"/>
  <c r="AW315" i="1"/>
  <c r="AX315" i="1"/>
  <c r="A316" i="1"/>
  <c r="B316" i="1"/>
  <c r="C316" i="1"/>
  <c r="D316" i="1"/>
  <c r="F316" i="1"/>
  <c r="G316" i="1"/>
  <c r="H316" i="1"/>
  <c r="J316" i="1"/>
  <c r="K316" i="1"/>
  <c r="L316" i="1"/>
  <c r="M316" i="1"/>
  <c r="N316" i="1"/>
  <c r="O316" i="1"/>
  <c r="Q316" i="1"/>
  <c r="R316" i="1"/>
  <c r="S316" i="1"/>
  <c r="T316" i="1"/>
  <c r="U316" i="1"/>
  <c r="W316" i="1"/>
  <c r="X316" i="1"/>
  <c r="Y316" i="1"/>
  <c r="Z316" i="1"/>
  <c r="AA316" i="1"/>
  <c r="AC316" i="1"/>
  <c r="AD316" i="1"/>
  <c r="AE316" i="1"/>
  <c r="AF316" i="1"/>
  <c r="AG316" i="1"/>
  <c r="AI316" i="1"/>
  <c r="AJ316" i="1"/>
  <c r="AK316" i="1"/>
  <c r="AL316" i="1"/>
  <c r="AM316" i="1"/>
  <c r="AO316" i="1"/>
  <c r="AP316" i="1"/>
  <c r="AQ316" i="1"/>
  <c r="AS316" i="1"/>
  <c r="AT316" i="1"/>
  <c r="AU316" i="1"/>
  <c r="AV316" i="1"/>
  <c r="AW316" i="1"/>
  <c r="AX316" i="1"/>
  <c r="A317" i="1"/>
  <c r="B317" i="1"/>
  <c r="C317" i="1"/>
  <c r="D317" i="1"/>
  <c r="F317" i="1"/>
  <c r="G317" i="1"/>
  <c r="H317" i="1"/>
  <c r="J317" i="1"/>
  <c r="K317" i="1"/>
  <c r="L317" i="1"/>
  <c r="M317" i="1"/>
  <c r="N317" i="1"/>
  <c r="O317" i="1"/>
  <c r="Q317" i="1"/>
  <c r="R317" i="1"/>
  <c r="S317" i="1"/>
  <c r="T317" i="1"/>
  <c r="U317" i="1"/>
  <c r="W317" i="1"/>
  <c r="X317" i="1"/>
  <c r="Y317" i="1"/>
  <c r="Z317" i="1"/>
  <c r="AA317" i="1"/>
  <c r="AC317" i="1"/>
  <c r="AD317" i="1"/>
  <c r="AE317" i="1"/>
  <c r="AF317" i="1"/>
  <c r="AG317" i="1"/>
  <c r="AI317" i="1"/>
  <c r="AJ317" i="1"/>
  <c r="AK317" i="1"/>
  <c r="AL317" i="1"/>
  <c r="AM317" i="1"/>
  <c r="AO317" i="1"/>
  <c r="AP317" i="1"/>
  <c r="AQ317" i="1"/>
  <c r="AS317" i="1"/>
  <c r="AT317" i="1"/>
  <c r="AU317" i="1"/>
  <c r="AV317" i="1"/>
  <c r="AW317" i="1"/>
  <c r="AX317" i="1"/>
  <c r="A318" i="1"/>
  <c r="B318" i="1"/>
  <c r="C318" i="1"/>
  <c r="D318" i="1"/>
  <c r="F318" i="1"/>
  <c r="G318" i="1"/>
  <c r="H318" i="1"/>
  <c r="J318" i="1"/>
  <c r="K318" i="1"/>
  <c r="L318" i="1"/>
  <c r="M318" i="1"/>
  <c r="N318" i="1"/>
  <c r="O318" i="1"/>
  <c r="Q318" i="1"/>
  <c r="R318" i="1"/>
  <c r="S318" i="1"/>
  <c r="T318" i="1"/>
  <c r="U318" i="1"/>
  <c r="W318" i="1"/>
  <c r="X318" i="1"/>
  <c r="Y318" i="1"/>
  <c r="Z318" i="1"/>
  <c r="AA318" i="1"/>
  <c r="AC318" i="1"/>
  <c r="AD318" i="1"/>
  <c r="AE318" i="1"/>
  <c r="AF318" i="1"/>
  <c r="AG318" i="1"/>
  <c r="AI318" i="1"/>
  <c r="AJ318" i="1"/>
  <c r="AK318" i="1"/>
  <c r="AL318" i="1"/>
  <c r="AM318" i="1"/>
  <c r="AO318" i="1"/>
  <c r="AP318" i="1"/>
  <c r="AQ318" i="1"/>
  <c r="AS318" i="1"/>
  <c r="AT318" i="1"/>
  <c r="AU318" i="1"/>
  <c r="AV318" i="1"/>
  <c r="AW318" i="1"/>
  <c r="AX318" i="1"/>
  <c r="A319" i="1"/>
  <c r="B319" i="1"/>
  <c r="C319" i="1"/>
  <c r="D319" i="1"/>
  <c r="F319" i="1"/>
  <c r="G319" i="1"/>
  <c r="H319" i="1"/>
  <c r="J319" i="1"/>
  <c r="K319" i="1"/>
  <c r="L319" i="1"/>
  <c r="M319" i="1"/>
  <c r="N319" i="1"/>
  <c r="O319" i="1"/>
  <c r="Q319" i="1"/>
  <c r="R319" i="1"/>
  <c r="S319" i="1"/>
  <c r="T319" i="1"/>
  <c r="U319" i="1"/>
  <c r="W319" i="1"/>
  <c r="X319" i="1"/>
  <c r="Y319" i="1"/>
  <c r="Z319" i="1"/>
  <c r="AA319" i="1"/>
  <c r="AC319" i="1"/>
  <c r="AD319" i="1"/>
  <c r="AE319" i="1"/>
  <c r="AF319" i="1"/>
  <c r="AG319" i="1"/>
  <c r="AI319" i="1"/>
  <c r="AJ319" i="1"/>
  <c r="AK319" i="1"/>
  <c r="AL319" i="1"/>
  <c r="AM319" i="1"/>
  <c r="AO319" i="1"/>
  <c r="AP319" i="1"/>
  <c r="AQ319" i="1"/>
  <c r="AS319" i="1"/>
  <c r="AT319" i="1"/>
  <c r="AU319" i="1"/>
  <c r="AV319" i="1"/>
  <c r="AW319" i="1"/>
  <c r="AX319" i="1"/>
  <c r="A320" i="1"/>
  <c r="B320" i="1"/>
  <c r="C320" i="1"/>
  <c r="D320" i="1"/>
  <c r="F320" i="1"/>
  <c r="G320" i="1"/>
  <c r="H320" i="1"/>
  <c r="J320" i="1"/>
  <c r="K320" i="1"/>
  <c r="L320" i="1"/>
  <c r="M320" i="1"/>
  <c r="N320" i="1"/>
  <c r="O320" i="1"/>
  <c r="Q320" i="1"/>
  <c r="R320" i="1"/>
  <c r="S320" i="1"/>
  <c r="T320" i="1"/>
  <c r="U320" i="1"/>
  <c r="W320" i="1"/>
  <c r="X320" i="1"/>
  <c r="Y320" i="1"/>
  <c r="Z320" i="1"/>
  <c r="AA320" i="1"/>
  <c r="AC320" i="1"/>
  <c r="AD320" i="1"/>
  <c r="AE320" i="1"/>
  <c r="AF320" i="1"/>
  <c r="AG320" i="1"/>
  <c r="AI320" i="1"/>
  <c r="AJ320" i="1"/>
  <c r="AK320" i="1"/>
  <c r="AL320" i="1"/>
  <c r="AM320" i="1"/>
  <c r="AO320" i="1"/>
  <c r="AP320" i="1"/>
  <c r="AQ320" i="1"/>
  <c r="AS320" i="1"/>
  <c r="AT320" i="1"/>
  <c r="AU320" i="1"/>
  <c r="AV320" i="1"/>
  <c r="AW320" i="1"/>
  <c r="AX320" i="1"/>
  <c r="A321" i="1"/>
  <c r="B321" i="1"/>
  <c r="C321" i="1"/>
  <c r="D321" i="1"/>
  <c r="F321" i="1"/>
  <c r="G321" i="1"/>
  <c r="H321" i="1"/>
  <c r="J321" i="1"/>
  <c r="K321" i="1"/>
  <c r="L321" i="1"/>
  <c r="M321" i="1"/>
  <c r="N321" i="1"/>
  <c r="O321" i="1"/>
  <c r="Q321" i="1"/>
  <c r="R321" i="1"/>
  <c r="S321" i="1"/>
  <c r="T321" i="1"/>
  <c r="U321" i="1"/>
  <c r="W321" i="1"/>
  <c r="X321" i="1"/>
  <c r="Y321" i="1"/>
  <c r="Z321" i="1"/>
  <c r="AA321" i="1"/>
  <c r="AC321" i="1"/>
  <c r="AD321" i="1"/>
  <c r="AE321" i="1"/>
  <c r="AF321" i="1"/>
  <c r="AG321" i="1"/>
  <c r="AI321" i="1"/>
  <c r="AJ321" i="1"/>
  <c r="AK321" i="1"/>
  <c r="AL321" i="1"/>
  <c r="AM321" i="1"/>
  <c r="AO321" i="1"/>
  <c r="AP321" i="1"/>
  <c r="AQ321" i="1"/>
  <c r="AS321" i="1"/>
  <c r="AT321" i="1"/>
  <c r="AU321" i="1"/>
  <c r="AV321" i="1"/>
  <c r="AW321" i="1"/>
  <c r="AX321" i="1"/>
  <c r="A322" i="1"/>
  <c r="B322" i="1"/>
  <c r="C322" i="1"/>
  <c r="D322" i="1"/>
  <c r="F322" i="1"/>
  <c r="G322" i="1"/>
  <c r="H322" i="1"/>
  <c r="J322" i="1"/>
  <c r="K322" i="1"/>
  <c r="L322" i="1"/>
  <c r="M322" i="1"/>
  <c r="N322" i="1"/>
  <c r="O322" i="1"/>
  <c r="Q322" i="1"/>
  <c r="R322" i="1"/>
  <c r="S322" i="1"/>
  <c r="T322" i="1"/>
  <c r="U322" i="1"/>
  <c r="W322" i="1"/>
  <c r="X322" i="1"/>
  <c r="Y322" i="1"/>
  <c r="Z322" i="1"/>
  <c r="AA322" i="1"/>
  <c r="AC322" i="1"/>
  <c r="AD322" i="1"/>
  <c r="AE322" i="1"/>
  <c r="AF322" i="1"/>
  <c r="AG322" i="1"/>
  <c r="AI322" i="1"/>
  <c r="AJ322" i="1"/>
  <c r="AK322" i="1"/>
  <c r="AL322" i="1"/>
  <c r="AM322" i="1"/>
  <c r="AO322" i="1"/>
  <c r="AP322" i="1"/>
  <c r="AQ322" i="1"/>
  <c r="AS322" i="1"/>
  <c r="AT322" i="1"/>
  <c r="AU322" i="1"/>
  <c r="AV322" i="1"/>
  <c r="AW322" i="1"/>
  <c r="AX322" i="1"/>
  <c r="A323" i="1"/>
  <c r="B323" i="1"/>
  <c r="C323" i="1"/>
  <c r="D323" i="1"/>
  <c r="F323" i="1"/>
  <c r="G323" i="1"/>
  <c r="H323" i="1"/>
  <c r="J323" i="1"/>
  <c r="K323" i="1"/>
  <c r="L323" i="1"/>
  <c r="M323" i="1"/>
  <c r="N323" i="1"/>
  <c r="O323" i="1"/>
  <c r="Q323" i="1"/>
  <c r="R323" i="1"/>
  <c r="S323" i="1"/>
  <c r="T323" i="1"/>
  <c r="U323" i="1"/>
  <c r="W323" i="1"/>
  <c r="X323" i="1"/>
  <c r="Y323" i="1"/>
  <c r="Z323" i="1"/>
  <c r="AA323" i="1"/>
  <c r="AC323" i="1"/>
  <c r="AD323" i="1"/>
  <c r="AE323" i="1"/>
  <c r="AF323" i="1"/>
  <c r="AG323" i="1"/>
  <c r="AI323" i="1"/>
  <c r="AJ323" i="1"/>
  <c r="AK323" i="1"/>
  <c r="AL323" i="1"/>
  <c r="AM323" i="1"/>
  <c r="AO323" i="1"/>
  <c r="AP323" i="1"/>
  <c r="AQ323" i="1"/>
  <c r="AS323" i="1"/>
  <c r="AT323" i="1"/>
  <c r="AU323" i="1"/>
  <c r="AV323" i="1"/>
  <c r="AW323" i="1"/>
  <c r="AX323" i="1"/>
  <c r="A324" i="1"/>
  <c r="B324" i="1"/>
  <c r="C324" i="1"/>
  <c r="D324" i="1"/>
  <c r="F324" i="1"/>
  <c r="G324" i="1"/>
  <c r="H324" i="1"/>
  <c r="J324" i="1"/>
  <c r="K324" i="1"/>
  <c r="L324" i="1"/>
  <c r="M324" i="1"/>
  <c r="N324" i="1"/>
  <c r="O324" i="1"/>
  <c r="Q324" i="1"/>
  <c r="R324" i="1"/>
  <c r="S324" i="1"/>
  <c r="T324" i="1"/>
  <c r="U324" i="1"/>
  <c r="W324" i="1"/>
  <c r="X324" i="1"/>
  <c r="Y324" i="1"/>
  <c r="Z324" i="1"/>
  <c r="AA324" i="1"/>
  <c r="AC324" i="1"/>
  <c r="AD324" i="1"/>
  <c r="AE324" i="1"/>
  <c r="AF324" i="1"/>
  <c r="AG324" i="1"/>
  <c r="AI324" i="1"/>
  <c r="AJ324" i="1"/>
  <c r="AK324" i="1"/>
  <c r="AL324" i="1"/>
  <c r="AM324" i="1"/>
  <c r="AO324" i="1"/>
  <c r="AP324" i="1"/>
  <c r="AQ324" i="1"/>
  <c r="AS324" i="1"/>
  <c r="AT324" i="1"/>
  <c r="AU324" i="1"/>
  <c r="AV324" i="1"/>
  <c r="AW324" i="1"/>
  <c r="AX324" i="1"/>
  <c r="A325" i="1"/>
  <c r="B325" i="1"/>
  <c r="C325" i="1"/>
  <c r="D325" i="1"/>
  <c r="F325" i="1"/>
  <c r="G325" i="1"/>
  <c r="H325" i="1"/>
  <c r="J325" i="1"/>
  <c r="K325" i="1"/>
  <c r="L325" i="1"/>
  <c r="M325" i="1"/>
  <c r="N325" i="1"/>
  <c r="O325" i="1"/>
  <c r="Q325" i="1"/>
  <c r="R325" i="1"/>
  <c r="S325" i="1"/>
  <c r="T325" i="1"/>
  <c r="U325" i="1"/>
  <c r="W325" i="1"/>
  <c r="X325" i="1"/>
  <c r="Y325" i="1"/>
  <c r="Z325" i="1"/>
  <c r="AA325" i="1"/>
  <c r="AC325" i="1"/>
  <c r="AD325" i="1"/>
  <c r="AE325" i="1"/>
  <c r="AF325" i="1"/>
  <c r="AG325" i="1"/>
  <c r="AI325" i="1"/>
  <c r="AJ325" i="1"/>
  <c r="AK325" i="1"/>
  <c r="AL325" i="1"/>
  <c r="AM325" i="1"/>
  <c r="AO325" i="1"/>
  <c r="AP325" i="1"/>
  <c r="AQ325" i="1"/>
  <c r="AS325" i="1"/>
  <c r="AT325" i="1"/>
  <c r="AU325" i="1"/>
  <c r="AV325" i="1"/>
  <c r="AW325" i="1"/>
  <c r="AX325" i="1"/>
  <c r="A326" i="1"/>
  <c r="B326" i="1"/>
  <c r="C326" i="1"/>
  <c r="D326" i="1"/>
  <c r="F326" i="1"/>
  <c r="G326" i="1"/>
  <c r="H326" i="1"/>
  <c r="J326" i="1"/>
  <c r="K326" i="1"/>
  <c r="L326" i="1"/>
  <c r="M326" i="1"/>
  <c r="N326" i="1"/>
  <c r="O326" i="1"/>
  <c r="Q326" i="1"/>
  <c r="R326" i="1"/>
  <c r="S326" i="1"/>
  <c r="T326" i="1"/>
  <c r="U326" i="1"/>
  <c r="W326" i="1"/>
  <c r="X326" i="1"/>
  <c r="Y326" i="1"/>
  <c r="Z326" i="1"/>
  <c r="AA326" i="1"/>
  <c r="AC326" i="1"/>
  <c r="AD326" i="1"/>
  <c r="AE326" i="1"/>
  <c r="AF326" i="1"/>
  <c r="AG326" i="1"/>
  <c r="AI326" i="1"/>
  <c r="AJ326" i="1"/>
  <c r="AK326" i="1"/>
  <c r="AL326" i="1"/>
  <c r="AM326" i="1"/>
  <c r="AO326" i="1"/>
  <c r="AP326" i="1"/>
  <c r="AQ326" i="1"/>
  <c r="AS326" i="1"/>
  <c r="AT326" i="1"/>
  <c r="AU326" i="1"/>
  <c r="AV326" i="1"/>
  <c r="AW326" i="1"/>
  <c r="AX326" i="1"/>
  <c r="A327" i="1"/>
  <c r="B327" i="1"/>
  <c r="C327" i="1"/>
  <c r="D327" i="1"/>
  <c r="F327" i="1"/>
  <c r="G327" i="1"/>
  <c r="H327" i="1"/>
  <c r="J327" i="1"/>
  <c r="K327" i="1"/>
  <c r="L327" i="1"/>
  <c r="M327" i="1"/>
  <c r="N327" i="1"/>
  <c r="O327" i="1"/>
  <c r="Q327" i="1"/>
  <c r="R327" i="1"/>
  <c r="S327" i="1"/>
  <c r="T327" i="1"/>
  <c r="U327" i="1"/>
  <c r="W327" i="1"/>
  <c r="X327" i="1"/>
  <c r="Y327" i="1"/>
  <c r="Z327" i="1"/>
  <c r="AA327" i="1"/>
  <c r="AC327" i="1"/>
  <c r="AD327" i="1"/>
  <c r="AE327" i="1"/>
  <c r="AF327" i="1"/>
  <c r="AG327" i="1"/>
  <c r="AI327" i="1"/>
  <c r="AJ327" i="1"/>
  <c r="AK327" i="1"/>
  <c r="AL327" i="1"/>
  <c r="AM327" i="1"/>
  <c r="AO327" i="1"/>
  <c r="AP327" i="1"/>
  <c r="AQ327" i="1"/>
  <c r="AS327" i="1"/>
  <c r="AT327" i="1"/>
  <c r="AU327" i="1"/>
  <c r="AV327" i="1"/>
  <c r="AW327" i="1"/>
  <c r="AX327" i="1"/>
  <c r="A328" i="1"/>
  <c r="B328" i="1"/>
  <c r="C328" i="1"/>
  <c r="D328" i="1"/>
  <c r="F328" i="1"/>
  <c r="G328" i="1"/>
  <c r="H328" i="1"/>
  <c r="J328" i="1"/>
  <c r="K328" i="1"/>
  <c r="L328" i="1"/>
  <c r="M328" i="1"/>
  <c r="N328" i="1"/>
  <c r="O328" i="1"/>
  <c r="Q328" i="1"/>
  <c r="R328" i="1"/>
  <c r="S328" i="1"/>
  <c r="T328" i="1"/>
  <c r="U328" i="1"/>
  <c r="W328" i="1"/>
  <c r="X328" i="1"/>
  <c r="Y328" i="1"/>
  <c r="Z328" i="1"/>
  <c r="AA328" i="1"/>
  <c r="AC328" i="1"/>
  <c r="AD328" i="1"/>
  <c r="AE328" i="1"/>
  <c r="AF328" i="1"/>
  <c r="AG328" i="1"/>
  <c r="AI328" i="1"/>
  <c r="AJ328" i="1"/>
  <c r="AK328" i="1"/>
  <c r="AL328" i="1"/>
  <c r="AM328" i="1"/>
  <c r="AO328" i="1"/>
  <c r="AP328" i="1"/>
  <c r="AQ328" i="1"/>
  <c r="AS328" i="1"/>
  <c r="AT328" i="1"/>
  <c r="AU328" i="1"/>
  <c r="AV328" i="1"/>
  <c r="AW328" i="1"/>
  <c r="AX328" i="1"/>
  <c r="A329" i="1"/>
  <c r="B329" i="1"/>
  <c r="C329" i="1"/>
  <c r="D329" i="1"/>
  <c r="F329" i="1"/>
  <c r="G329" i="1"/>
  <c r="H329" i="1"/>
  <c r="J329" i="1"/>
  <c r="K329" i="1"/>
  <c r="L329" i="1"/>
  <c r="M329" i="1"/>
  <c r="N329" i="1"/>
  <c r="O329" i="1"/>
  <c r="Q329" i="1"/>
  <c r="R329" i="1"/>
  <c r="S329" i="1"/>
  <c r="T329" i="1"/>
  <c r="U329" i="1"/>
  <c r="W329" i="1"/>
  <c r="X329" i="1"/>
  <c r="Y329" i="1"/>
  <c r="Z329" i="1"/>
  <c r="AA329" i="1"/>
  <c r="AC329" i="1"/>
  <c r="AD329" i="1"/>
  <c r="AE329" i="1"/>
  <c r="AF329" i="1"/>
  <c r="AG329" i="1"/>
  <c r="AI329" i="1"/>
  <c r="AJ329" i="1"/>
  <c r="AK329" i="1"/>
  <c r="AL329" i="1"/>
  <c r="AM329" i="1"/>
  <c r="AO329" i="1"/>
  <c r="AP329" i="1"/>
  <c r="AQ329" i="1"/>
  <c r="AS329" i="1"/>
  <c r="AT329" i="1"/>
  <c r="AU329" i="1"/>
  <c r="AV329" i="1"/>
  <c r="AW329" i="1"/>
  <c r="AX329" i="1"/>
  <c r="A330" i="1"/>
  <c r="B330" i="1"/>
  <c r="C330" i="1"/>
  <c r="D330" i="1"/>
  <c r="F330" i="1"/>
  <c r="G330" i="1"/>
  <c r="H330" i="1"/>
  <c r="J330" i="1"/>
  <c r="K330" i="1"/>
  <c r="L330" i="1"/>
  <c r="M330" i="1"/>
  <c r="N330" i="1"/>
  <c r="O330" i="1"/>
  <c r="Q330" i="1"/>
  <c r="R330" i="1"/>
  <c r="S330" i="1"/>
  <c r="T330" i="1"/>
  <c r="U330" i="1"/>
  <c r="W330" i="1"/>
  <c r="X330" i="1"/>
  <c r="Y330" i="1"/>
  <c r="Z330" i="1"/>
  <c r="AA330" i="1"/>
  <c r="AC330" i="1"/>
  <c r="AD330" i="1"/>
  <c r="AE330" i="1"/>
  <c r="AF330" i="1"/>
  <c r="AG330" i="1"/>
  <c r="AI330" i="1"/>
  <c r="AJ330" i="1"/>
  <c r="AK330" i="1"/>
  <c r="AL330" i="1"/>
  <c r="AM330" i="1"/>
  <c r="AO330" i="1"/>
  <c r="AP330" i="1"/>
  <c r="AQ330" i="1"/>
  <c r="AS330" i="1"/>
  <c r="AT330" i="1"/>
  <c r="AU330" i="1"/>
  <c r="AV330" i="1"/>
  <c r="AW330" i="1"/>
  <c r="AX330" i="1"/>
  <c r="A331" i="1"/>
  <c r="B331" i="1"/>
  <c r="C331" i="1"/>
  <c r="D331" i="1"/>
  <c r="F331" i="1"/>
  <c r="G331" i="1"/>
  <c r="H331" i="1"/>
  <c r="J331" i="1"/>
  <c r="K331" i="1"/>
  <c r="L331" i="1"/>
  <c r="M331" i="1"/>
  <c r="N331" i="1"/>
  <c r="O331" i="1"/>
  <c r="Q331" i="1"/>
  <c r="R331" i="1"/>
  <c r="S331" i="1"/>
  <c r="T331" i="1"/>
  <c r="U331" i="1"/>
  <c r="W331" i="1"/>
  <c r="X331" i="1"/>
  <c r="Y331" i="1"/>
  <c r="Z331" i="1"/>
  <c r="AA331" i="1"/>
  <c r="AC331" i="1"/>
  <c r="AD331" i="1"/>
  <c r="AE331" i="1"/>
  <c r="AF331" i="1"/>
  <c r="AG331" i="1"/>
  <c r="AI331" i="1"/>
  <c r="AJ331" i="1"/>
  <c r="AK331" i="1"/>
  <c r="AL331" i="1"/>
  <c r="AM331" i="1"/>
  <c r="AO331" i="1"/>
  <c r="AP331" i="1"/>
  <c r="AQ331" i="1"/>
  <c r="AS331" i="1"/>
  <c r="AT331" i="1"/>
  <c r="AU331" i="1"/>
  <c r="AV331" i="1"/>
  <c r="AW331" i="1"/>
  <c r="AX331" i="1"/>
  <c r="A332" i="1"/>
  <c r="B332" i="1"/>
  <c r="C332" i="1"/>
  <c r="D332" i="1"/>
  <c r="F332" i="1"/>
  <c r="G332" i="1"/>
  <c r="H332" i="1"/>
  <c r="J332" i="1"/>
  <c r="K332" i="1"/>
  <c r="L332" i="1"/>
  <c r="M332" i="1"/>
  <c r="N332" i="1"/>
  <c r="O332" i="1"/>
  <c r="Q332" i="1"/>
  <c r="R332" i="1"/>
  <c r="S332" i="1"/>
  <c r="T332" i="1"/>
  <c r="U332" i="1"/>
  <c r="W332" i="1"/>
  <c r="X332" i="1"/>
  <c r="Y332" i="1"/>
  <c r="Z332" i="1"/>
  <c r="AA332" i="1"/>
  <c r="AC332" i="1"/>
  <c r="AD332" i="1"/>
  <c r="AE332" i="1"/>
  <c r="AF332" i="1"/>
  <c r="AG332" i="1"/>
  <c r="AI332" i="1"/>
  <c r="AJ332" i="1"/>
  <c r="AK332" i="1"/>
  <c r="AL332" i="1"/>
  <c r="AM332" i="1"/>
  <c r="AO332" i="1"/>
  <c r="AP332" i="1"/>
  <c r="AQ332" i="1"/>
  <c r="AS332" i="1"/>
  <c r="AT332" i="1"/>
  <c r="AU332" i="1"/>
  <c r="AV332" i="1"/>
  <c r="AW332" i="1"/>
  <c r="AX332" i="1"/>
  <c r="A333" i="1"/>
  <c r="B333" i="1"/>
  <c r="C333" i="1"/>
  <c r="D333" i="1"/>
  <c r="F333" i="1"/>
  <c r="G333" i="1"/>
  <c r="H333" i="1"/>
  <c r="J333" i="1"/>
  <c r="K333" i="1"/>
  <c r="L333" i="1"/>
  <c r="M333" i="1"/>
  <c r="N333" i="1"/>
  <c r="O333" i="1"/>
  <c r="Q333" i="1"/>
  <c r="R333" i="1"/>
  <c r="S333" i="1"/>
  <c r="T333" i="1"/>
  <c r="U333" i="1"/>
  <c r="W333" i="1"/>
  <c r="X333" i="1"/>
  <c r="Y333" i="1"/>
  <c r="Z333" i="1"/>
  <c r="AA333" i="1"/>
  <c r="AC333" i="1"/>
  <c r="AD333" i="1"/>
  <c r="AE333" i="1"/>
  <c r="AF333" i="1"/>
  <c r="AG333" i="1"/>
  <c r="AI333" i="1"/>
  <c r="AJ333" i="1"/>
  <c r="AK333" i="1"/>
  <c r="AL333" i="1"/>
  <c r="AM333" i="1"/>
  <c r="AO333" i="1"/>
  <c r="AP333" i="1"/>
  <c r="AQ333" i="1"/>
  <c r="AS333" i="1"/>
  <c r="AT333" i="1"/>
  <c r="AU333" i="1"/>
  <c r="AV333" i="1"/>
  <c r="AW333" i="1"/>
  <c r="AX333" i="1"/>
  <c r="A334" i="1"/>
  <c r="B334" i="1"/>
  <c r="C334" i="1"/>
  <c r="D334" i="1"/>
  <c r="F334" i="1"/>
  <c r="G334" i="1"/>
  <c r="H334" i="1"/>
  <c r="J334" i="1"/>
  <c r="K334" i="1"/>
  <c r="L334" i="1"/>
  <c r="M334" i="1"/>
  <c r="N334" i="1"/>
  <c r="O334" i="1"/>
  <c r="Q334" i="1"/>
  <c r="R334" i="1"/>
  <c r="S334" i="1"/>
  <c r="T334" i="1"/>
  <c r="U334" i="1"/>
  <c r="W334" i="1"/>
  <c r="X334" i="1"/>
  <c r="Y334" i="1"/>
  <c r="Z334" i="1"/>
  <c r="AA334" i="1"/>
  <c r="AC334" i="1"/>
  <c r="AD334" i="1"/>
  <c r="AE334" i="1"/>
  <c r="AF334" i="1"/>
  <c r="AG334" i="1"/>
  <c r="AI334" i="1"/>
  <c r="AJ334" i="1"/>
  <c r="AK334" i="1"/>
  <c r="AL334" i="1"/>
  <c r="AM334" i="1"/>
  <c r="AO334" i="1"/>
  <c r="AP334" i="1"/>
  <c r="AQ334" i="1"/>
  <c r="AS334" i="1"/>
  <c r="AT334" i="1"/>
  <c r="AU334" i="1"/>
  <c r="AV334" i="1"/>
  <c r="AW334" i="1"/>
  <c r="AX334" i="1"/>
  <c r="A335" i="1"/>
  <c r="B335" i="1"/>
  <c r="C335" i="1"/>
  <c r="D335" i="1"/>
  <c r="F335" i="1"/>
  <c r="G335" i="1"/>
  <c r="H335" i="1"/>
  <c r="J335" i="1"/>
  <c r="K335" i="1"/>
  <c r="L335" i="1"/>
  <c r="M335" i="1"/>
  <c r="N335" i="1"/>
  <c r="O335" i="1"/>
  <c r="Q335" i="1"/>
  <c r="R335" i="1"/>
  <c r="S335" i="1"/>
  <c r="T335" i="1"/>
  <c r="U335" i="1"/>
  <c r="W335" i="1"/>
  <c r="X335" i="1"/>
  <c r="Y335" i="1"/>
  <c r="Z335" i="1"/>
  <c r="AA335" i="1"/>
  <c r="AC335" i="1"/>
  <c r="AD335" i="1"/>
  <c r="AE335" i="1"/>
  <c r="AF335" i="1"/>
  <c r="AG335" i="1"/>
  <c r="AI335" i="1"/>
  <c r="AJ335" i="1"/>
  <c r="AK335" i="1"/>
  <c r="AL335" i="1"/>
  <c r="AM335" i="1"/>
  <c r="AO335" i="1"/>
  <c r="AP335" i="1"/>
  <c r="AQ335" i="1"/>
  <c r="AS335" i="1"/>
  <c r="AT335" i="1"/>
  <c r="AU335" i="1"/>
  <c r="AV335" i="1"/>
  <c r="AW335" i="1"/>
  <c r="AX335" i="1"/>
  <c r="A336" i="1"/>
  <c r="B336" i="1"/>
  <c r="C336" i="1"/>
  <c r="D336" i="1"/>
  <c r="F336" i="1"/>
  <c r="G336" i="1"/>
  <c r="H336" i="1"/>
  <c r="J336" i="1"/>
  <c r="K336" i="1"/>
  <c r="L336" i="1"/>
  <c r="M336" i="1"/>
  <c r="N336" i="1"/>
  <c r="O336" i="1"/>
  <c r="Q336" i="1"/>
  <c r="R336" i="1"/>
  <c r="S336" i="1"/>
  <c r="T336" i="1"/>
  <c r="U336" i="1"/>
  <c r="W336" i="1"/>
  <c r="X336" i="1"/>
  <c r="Y336" i="1"/>
  <c r="Z336" i="1"/>
  <c r="AA336" i="1"/>
  <c r="AC336" i="1"/>
  <c r="AD336" i="1"/>
  <c r="AE336" i="1"/>
  <c r="AF336" i="1"/>
  <c r="AG336" i="1"/>
  <c r="AI336" i="1"/>
  <c r="AJ336" i="1"/>
  <c r="AK336" i="1"/>
  <c r="AL336" i="1"/>
  <c r="AM336" i="1"/>
  <c r="AO336" i="1"/>
  <c r="AP336" i="1"/>
  <c r="AQ336" i="1"/>
  <c r="AS336" i="1"/>
  <c r="AT336" i="1"/>
  <c r="AU336" i="1"/>
  <c r="AV336" i="1"/>
  <c r="AW336" i="1"/>
  <c r="AX336" i="1"/>
  <c r="A337" i="1"/>
  <c r="B337" i="1"/>
  <c r="C337" i="1"/>
  <c r="D337" i="1"/>
  <c r="F337" i="1"/>
  <c r="G337" i="1"/>
  <c r="H337" i="1"/>
  <c r="J337" i="1"/>
  <c r="K337" i="1"/>
  <c r="L337" i="1"/>
  <c r="M337" i="1"/>
  <c r="N337" i="1"/>
  <c r="O337" i="1"/>
  <c r="Q337" i="1"/>
  <c r="R337" i="1"/>
  <c r="S337" i="1"/>
  <c r="T337" i="1"/>
  <c r="U337" i="1"/>
  <c r="W337" i="1"/>
  <c r="X337" i="1"/>
  <c r="Y337" i="1"/>
  <c r="Z337" i="1"/>
  <c r="AA337" i="1"/>
  <c r="AC337" i="1"/>
  <c r="AD337" i="1"/>
  <c r="AE337" i="1"/>
  <c r="AF337" i="1"/>
  <c r="AG337" i="1"/>
  <c r="AI337" i="1"/>
  <c r="AJ337" i="1"/>
  <c r="AK337" i="1"/>
  <c r="AL337" i="1"/>
  <c r="AM337" i="1"/>
  <c r="AO337" i="1"/>
  <c r="AP337" i="1"/>
  <c r="AQ337" i="1"/>
  <c r="AS337" i="1"/>
  <c r="AT337" i="1"/>
  <c r="AU337" i="1"/>
  <c r="AV337" i="1"/>
  <c r="AW337" i="1"/>
  <c r="AX337" i="1"/>
  <c r="A338" i="1"/>
  <c r="B338" i="1"/>
  <c r="C338" i="1"/>
  <c r="D338" i="1"/>
  <c r="F338" i="1"/>
  <c r="G338" i="1"/>
  <c r="H338" i="1"/>
  <c r="J338" i="1"/>
  <c r="K338" i="1"/>
  <c r="L338" i="1"/>
  <c r="M338" i="1"/>
  <c r="N338" i="1"/>
  <c r="O338" i="1"/>
  <c r="Q338" i="1"/>
  <c r="R338" i="1"/>
  <c r="S338" i="1"/>
  <c r="T338" i="1"/>
  <c r="U338" i="1"/>
  <c r="W338" i="1"/>
  <c r="X338" i="1"/>
  <c r="Y338" i="1"/>
  <c r="Z338" i="1"/>
  <c r="AA338" i="1"/>
  <c r="AC338" i="1"/>
  <c r="AD338" i="1"/>
  <c r="AE338" i="1"/>
  <c r="AF338" i="1"/>
  <c r="AG338" i="1"/>
  <c r="AI338" i="1"/>
  <c r="AJ338" i="1"/>
  <c r="AK338" i="1"/>
  <c r="AL338" i="1"/>
  <c r="AM338" i="1"/>
  <c r="AO338" i="1"/>
  <c r="AP338" i="1"/>
  <c r="AQ338" i="1"/>
  <c r="AS338" i="1"/>
  <c r="AT338" i="1"/>
  <c r="AU338" i="1"/>
  <c r="AV338" i="1"/>
  <c r="AW338" i="1"/>
  <c r="AX338" i="1"/>
  <c r="A339" i="1"/>
  <c r="B339" i="1"/>
  <c r="C339" i="1"/>
  <c r="D339" i="1"/>
  <c r="F339" i="1"/>
  <c r="G339" i="1"/>
  <c r="H339" i="1"/>
  <c r="J339" i="1"/>
  <c r="K339" i="1"/>
  <c r="L339" i="1"/>
  <c r="M339" i="1"/>
  <c r="N339" i="1"/>
  <c r="O339" i="1"/>
  <c r="Q339" i="1"/>
  <c r="R339" i="1"/>
  <c r="S339" i="1"/>
  <c r="T339" i="1"/>
  <c r="U339" i="1"/>
  <c r="W339" i="1"/>
  <c r="X339" i="1"/>
  <c r="Y339" i="1"/>
  <c r="Z339" i="1"/>
  <c r="AA339" i="1"/>
  <c r="AC339" i="1"/>
  <c r="AD339" i="1"/>
  <c r="AE339" i="1"/>
  <c r="AF339" i="1"/>
  <c r="AG339" i="1"/>
  <c r="AI339" i="1"/>
  <c r="AJ339" i="1"/>
  <c r="AK339" i="1"/>
  <c r="AL339" i="1"/>
  <c r="AM339" i="1"/>
  <c r="AO339" i="1"/>
  <c r="AP339" i="1"/>
  <c r="AQ339" i="1"/>
  <c r="AS339" i="1"/>
  <c r="AT339" i="1"/>
  <c r="AU339" i="1"/>
  <c r="AV339" i="1"/>
  <c r="AW339" i="1"/>
  <c r="AX339" i="1"/>
  <c r="A340" i="1"/>
  <c r="B340" i="1"/>
  <c r="C340" i="1"/>
  <c r="D340" i="1"/>
  <c r="F340" i="1"/>
  <c r="G340" i="1"/>
  <c r="H340" i="1"/>
  <c r="J340" i="1"/>
  <c r="K340" i="1"/>
  <c r="L340" i="1"/>
  <c r="M340" i="1"/>
  <c r="N340" i="1"/>
  <c r="O340" i="1"/>
  <c r="Q340" i="1"/>
  <c r="R340" i="1"/>
  <c r="S340" i="1"/>
  <c r="T340" i="1"/>
  <c r="U340" i="1"/>
  <c r="W340" i="1"/>
  <c r="X340" i="1"/>
  <c r="Y340" i="1"/>
  <c r="Z340" i="1"/>
  <c r="AA340" i="1"/>
  <c r="AC340" i="1"/>
  <c r="AD340" i="1"/>
  <c r="AE340" i="1"/>
  <c r="AF340" i="1"/>
  <c r="AG340" i="1"/>
  <c r="AI340" i="1"/>
  <c r="AJ340" i="1"/>
  <c r="AK340" i="1"/>
  <c r="AL340" i="1"/>
  <c r="AM340" i="1"/>
  <c r="AO340" i="1"/>
  <c r="AP340" i="1"/>
  <c r="AQ340" i="1"/>
  <c r="AS340" i="1"/>
  <c r="AT340" i="1"/>
  <c r="AU340" i="1"/>
  <c r="AV340" i="1"/>
  <c r="AW340" i="1"/>
  <c r="AX340" i="1"/>
  <c r="A341" i="1"/>
  <c r="B341" i="1"/>
  <c r="C341" i="1"/>
  <c r="D341" i="1"/>
  <c r="F341" i="1"/>
  <c r="G341" i="1"/>
  <c r="H341" i="1"/>
  <c r="J341" i="1"/>
  <c r="K341" i="1"/>
  <c r="L341" i="1"/>
  <c r="M341" i="1"/>
  <c r="N341" i="1"/>
  <c r="O341" i="1"/>
  <c r="Q341" i="1"/>
  <c r="R341" i="1"/>
  <c r="S341" i="1"/>
  <c r="T341" i="1"/>
  <c r="U341" i="1"/>
  <c r="W341" i="1"/>
  <c r="X341" i="1"/>
  <c r="Y341" i="1"/>
  <c r="Z341" i="1"/>
  <c r="AA341" i="1"/>
  <c r="AC341" i="1"/>
  <c r="AD341" i="1"/>
  <c r="AE341" i="1"/>
  <c r="AF341" i="1"/>
  <c r="AG341" i="1"/>
  <c r="AI341" i="1"/>
  <c r="AJ341" i="1"/>
  <c r="AK341" i="1"/>
  <c r="AL341" i="1"/>
  <c r="AM341" i="1"/>
  <c r="AO341" i="1"/>
  <c r="AP341" i="1"/>
  <c r="AQ341" i="1"/>
  <c r="AS341" i="1"/>
  <c r="AT341" i="1"/>
  <c r="AU341" i="1"/>
  <c r="AV341" i="1"/>
  <c r="AW341" i="1"/>
  <c r="AX341" i="1"/>
  <c r="A342" i="1"/>
  <c r="B342" i="1"/>
  <c r="C342" i="1"/>
  <c r="D342" i="1"/>
  <c r="F342" i="1"/>
  <c r="G342" i="1"/>
  <c r="H342" i="1"/>
  <c r="J342" i="1"/>
  <c r="K342" i="1"/>
  <c r="L342" i="1"/>
  <c r="M342" i="1"/>
  <c r="N342" i="1"/>
  <c r="O342" i="1"/>
  <c r="Q342" i="1"/>
  <c r="R342" i="1"/>
  <c r="S342" i="1"/>
  <c r="T342" i="1"/>
  <c r="U342" i="1"/>
  <c r="W342" i="1"/>
  <c r="X342" i="1"/>
  <c r="Y342" i="1"/>
  <c r="Z342" i="1"/>
  <c r="AA342" i="1"/>
  <c r="AC342" i="1"/>
  <c r="AD342" i="1"/>
  <c r="AE342" i="1"/>
  <c r="AF342" i="1"/>
  <c r="AG342" i="1"/>
  <c r="AI342" i="1"/>
  <c r="AJ342" i="1"/>
  <c r="AK342" i="1"/>
  <c r="AL342" i="1"/>
  <c r="AM342" i="1"/>
  <c r="AO342" i="1"/>
  <c r="AP342" i="1"/>
  <c r="AQ342" i="1"/>
  <c r="AS342" i="1"/>
  <c r="AT342" i="1"/>
  <c r="AU342" i="1"/>
  <c r="AV342" i="1"/>
  <c r="AW342" i="1"/>
  <c r="AX342" i="1"/>
  <c r="A343" i="1"/>
  <c r="B343" i="1"/>
  <c r="C343" i="1"/>
  <c r="D343" i="1"/>
  <c r="F343" i="1"/>
  <c r="G343" i="1"/>
  <c r="H343" i="1"/>
  <c r="J343" i="1"/>
  <c r="K343" i="1"/>
  <c r="L343" i="1"/>
  <c r="M343" i="1"/>
  <c r="N343" i="1"/>
  <c r="O343" i="1"/>
  <c r="Q343" i="1"/>
  <c r="R343" i="1"/>
  <c r="S343" i="1"/>
  <c r="T343" i="1"/>
  <c r="U343" i="1"/>
  <c r="W343" i="1"/>
  <c r="X343" i="1"/>
  <c r="Y343" i="1"/>
  <c r="Z343" i="1"/>
  <c r="AA343" i="1"/>
  <c r="AC343" i="1"/>
  <c r="AD343" i="1"/>
  <c r="AE343" i="1"/>
  <c r="AF343" i="1"/>
  <c r="AG343" i="1"/>
  <c r="AI343" i="1"/>
  <c r="AJ343" i="1"/>
  <c r="AK343" i="1"/>
  <c r="AL343" i="1"/>
  <c r="AM343" i="1"/>
  <c r="AO343" i="1"/>
  <c r="AP343" i="1"/>
  <c r="AQ343" i="1"/>
  <c r="AS343" i="1"/>
  <c r="AT343" i="1"/>
  <c r="AU343" i="1"/>
  <c r="AV343" i="1"/>
  <c r="AW343" i="1"/>
  <c r="AX343" i="1"/>
  <c r="A344" i="1"/>
  <c r="B344" i="1"/>
  <c r="C344" i="1"/>
  <c r="D344" i="1"/>
  <c r="F344" i="1"/>
  <c r="G344" i="1"/>
  <c r="H344" i="1"/>
  <c r="J344" i="1"/>
  <c r="K344" i="1"/>
  <c r="L344" i="1"/>
  <c r="M344" i="1"/>
  <c r="N344" i="1"/>
  <c r="O344" i="1"/>
  <c r="Q344" i="1"/>
  <c r="R344" i="1"/>
  <c r="S344" i="1"/>
  <c r="T344" i="1"/>
  <c r="U344" i="1"/>
  <c r="W344" i="1"/>
  <c r="X344" i="1"/>
  <c r="Y344" i="1"/>
  <c r="Z344" i="1"/>
  <c r="AA344" i="1"/>
  <c r="AC344" i="1"/>
  <c r="AD344" i="1"/>
  <c r="AE344" i="1"/>
  <c r="AF344" i="1"/>
  <c r="AG344" i="1"/>
  <c r="AI344" i="1"/>
  <c r="AJ344" i="1"/>
  <c r="AK344" i="1"/>
  <c r="AL344" i="1"/>
  <c r="AM344" i="1"/>
  <c r="AO344" i="1"/>
  <c r="AP344" i="1"/>
  <c r="AQ344" i="1"/>
  <c r="AS344" i="1"/>
  <c r="AT344" i="1"/>
  <c r="AU344" i="1"/>
  <c r="AV344" i="1"/>
  <c r="AW344" i="1"/>
  <c r="AX344" i="1"/>
  <c r="A345" i="1"/>
  <c r="B345" i="1"/>
  <c r="C345" i="1"/>
  <c r="D345" i="1"/>
  <c r="F345" i="1"/>
  <c r="G345" i="1"/>
  <c r="H345" i="1"/>
  <c r="J345" i="1"/>
  <c r="K345" i="1"/>
  <c r="L345" i="1"/>
  <c r="M345" i="1"/>
  <c r="N345" i="1"/>
  <c r="O345" i="1"/>
  <c r="Q345" i="1"/>
  <c r="R345" i="1"/>
  <c r="S345" i="1"/>
  <c r="T345" i="1"/>
  <c r="U345" i="1"/>
  <c r="W345" i="1"/>
  <c r="X345" i="1"/>
  <c r="Y345" i="1"/>
  <c r="Z345" i="1"/>
  <c r="AA345" i="1"/>
  <c r="AC345" i="1"/>
  <c r="AD345" i="1"/>
  <c r="AE345" i="1"/>
  <c r="AF345" i="1"/>
  <c r="AG345" i="1"/>
  <c r="AI345" i="1"/>
  <c r="AJ345" i="1"/>
  <c r="AK345" i="1"/>
  <c r="AL345" i="1"/>
  <c r="AM345" i="1"/>
  <c r="AO345" i="1"/>
  <c r="AP345" i="1"/>
  <c r="AQ345" i="1"/>
  <c r="AS345" i="1"/>
  <c r="AT345" i="1"/>
  <c r="AU345" i="1"/>
  <c r="AV345" i="1"/>
  <c r="AW345" i="1"/>
  <c r="AX345" i="1"/>
  <c r="A346" i="1"/>
  <c r="B346" i="1"/>
  <c r="C346" i="1"/>
  <c r="D346" i="1"/>
  <c r="F346" i="1"/>
  <c r="G346" i="1"/>
  <c r="H346" i="1"/>
  <c r="J346" i="1"/>
  <c r="K346" i="1"/>
  <c r="L346" i="1"/>
  <c r="M346" i="1"/>
  <c r="N346" i="1"/>
  <c r="O346" i="1"/>
  <c r="Q346" i="1"/>
  <c r="R346" i="1"/>
  <c r="S346" i="1"/>
  <c r="T346" i="1"/>
  <c r="U346" i="1"/>
  <c r="W346" i="1"/>
  <c r="X346" i="1"/>
  <c r="Y346" i="1"/>
  <c r="Z346" i="1"/>
  <c r="AA346" i="1"/>
  <c r="AC346" i="1"/>
  <c r="AD346" i="1"/>
  <c r="AE346" i="1"/>
  <c r="AF346" i="1"/>
  <c r="AG346" i="1"/>
  <c r="AI346" i="1"/>
  <c r="AJ346" i="1"/>
  <c r="AK346" i="1"/>
  <c r="AL346" i="1"/>
  <c r="AM346" i="1"/>
  <c r="AO346" i="1"/>
  <c r="AP346" i="1"/>
  <c r="AQ346" i="1"/>
  <c r="AS346" i="1"/>
  <c r="AT346" i="1"/>
  <c r="AU346" i="1"/>
  <c r="AV346" i="1"/>
  <c r="AW346" i="1"/>
  <c r="AX346" i="1"/>
  <c r="A347" i="1"/>
  <c r="B347" i="1"/>
  <c r="C347" i="1"/>
  <c r="D347" i="1"/>
  <c r="F347" i="1"/>
  <c r="G347" i="1"/>
  <c r="H347" i="1"/>
  <c r="J347" i="1"/>
  <c r="K347" i="1"/>
  <c r="L347" i="1"/>
  <c r="M347" i="1"/>
  <c r="N347" i="1"/>
  <c r="O347" i="1"/>
  <c r="Q347" i="1"/>
  <c r="R347" i="1"/>
  <c r="S347" i="1"/>
  <c r="T347" i="1"/>
  <c r="U347" i="1"/>
  <c r="W347" i="1"/>
  <c r="X347" i="1"/>
  <c r="Y347" i="1"/>
  <c r="Z347" i="1"/>
  <c r="AA347" i="1"/>
  <c r="AC347" i="1"/>
  <c r="AD347" i="1"/>
  <c r="AE347" i="1"/>
  <c r="AF347" i="1"/>
  <c r="AG347" i="1"/>
  <c r="AI347" i="1"/>
  <c r="AJ347" i="1"/>
  <c r="AK347" i="1"/>
  <c r="AL347" i="1"/>
  <c r="AM347" i="1"/>
  <c r="AO347" i="1"/>
  <c r="AP347" i="1"/>
  <c r="AQ347" i="1"/>
  <c r="AS347" i="1"/>
  <c r="AT347" i="1"/>
  <c r="AU347" i="1"/>
  <c r="AV347" i="1"/>
  <c r="AW347" i="1"/>
  <c r="AX347" i="1"/>
  <c r="A348" i="1"/>
  <c r="B348" i="1"/>
  <c r="C348" i="1"/>
  <c r="D348" i="1"/>
  <c r="F348" i="1"/>
  <c r="G348" i="1"/>
  <c r="H348" i="1"/>
  <c r="J348" i="1"/>
  <c r="K348" i="1"/>
  <c r="L348" i="1"/>
  <c r="M348" i="1"/>
  <c r="N348" i="1"/>
  <c r="O348" i="1"/>
  <c r="Q348" i="1"/>
  <c r="R348" i="1"/>
  <c r="S348" i="1"/>
  <c r="T348" i="1"/>
  <c r="U348" i="1"/>
  <c r="W348" i="1"/>
  <c r="X348" i="1"/>
  <c r="Y348" i="1"/>
  <c r="Z348" i="1"/>
  <c r="AA348" i="1"/>
  <c r="AC348" i="1"/>
  <c r="AD348" i="1"/>
  <c r="AE348" i="1"/>
  <c r="AF348" i="1"/>
  <c r="AG348" i="1"/>
  <c r="AI348" i="1"/>
  <c r="AJ348" i="1"/>
  <c r="AK348" i="1"/>
  <c r="AL348" i="1"/>
  <c r="AM348" i="1"/>
  <c r="AO348" i="1"/>
  <c r="AP348" i="1"/>
  <c r="AQ348" i="1"/>
  <c r="AS348" i="1"/>
  <c r="AT348" i="1"/>
  <c r="AU348" i="1"/>
  <c r="AV348" i="1"/>
  <c r="AW348" i="1"/>
  <c r="AX348" i="1"/>
  <c r="A349" i="1"/>
  <c r="B349" i="1"/>
  <c r="C349" i="1"/>
  <c r="D349" i="1"/>
  <c r="F349" i="1"/>
  <c r="G349" i="1"/>
  <c r="H349" i="1"/>
  <c r="J349" i="1"/>
  <c r="K349" i="1"/>
  <c r="L349" i="1"/>
  <c r="M349" i="1"/>
  <c r="N349" i="1"/>
  <c r="O349" i="1"/>
  <c r="Q349" i="1"/>
  <c r="R349" i="1"/>
  <c r="S349" i="1"/>
  <c r="T349" i="1"/>
  <c r="U349" i="1"/>
  <c r="W349" i="1"/>
  <c r="X349" i="1"/>
  <c r="Y349" i="1"/>
  <c r="Z349" i="1"/>
  <c r="AA349" i="1"/>
  <c r="AC349" i="1"/>
  <c r="AD349" i="1"/>
  <c r="AE349" i="1"/>
  <c r="AF349" i="1"/>
  <c r="AG349" i="1"/>
  <c r="AI349" i="1"/>
  <c r="AJ349" i="1"/>
  <c r="AK349" i="1"/>
  <c r="AL349" i="1"/>
  <c r="AM349" i="1"/>
  <c r="AO349" i="1"/>
  <c r="AP349" i="1"/>
  <c r="AQ349" i="1"/>
  <c r="AS349" i="1"/>
  <c r="AT349" i="1"/>
  <c r="AU349" i="1"/>
  <c r="AV349" i="1"/>
  <c r="AW349" i="1"/>
  <c r="AX349" i="1"/>
  <c r="A350" i="1"/>
  <c r="B350" i="1"/>
  <c r="C350" i="1"/>
  <c r="D350" i="1"/>
  <c r="F350" i="1"/>
  <c r="G350" i="1"/>
  <c r="H350" i="1"/>
  <c r="J350" i="1"/>
  <c r="K350" i="1"/>
  <c r="L350" i="1"/>
  <c r="M350" i="1"/>
  <c r="N350" i="1"/>
  <c r="O350" i="1"/>
  <c r="Q350" i="1"/>
  <c r="R350" i="1"/>
  <c r="S350" i="1"/>
  <c r="T350" i="1"/>
  <c r="U350" i="1"/>
  <c r="W350" i="1"/>
  <c r="X350" i="1"/>
  <c r="Y350" i="1"/>
  <c r="Z350" i="1"/>
  <c r="AA350" i="1"/>
  <c r="AC350" i="1"/>
  <c r="AD350" i="1"/>
  <c r="AE350" i="1"/>
  <c r="AF350" i="1"/>
  <c r="AG350" i="1"/>
  <c r="AI350" i="1"/>
  <c r="AJ350" i="1"/>
  <c r="AK350" i="1"/>
  <c r="AL350" i="1"/>
  <c r="AM350" i="1"/>
  <c r="AO350" i="1"/>
  <c r="AP350" i="1"/>
  <c r="AQ350" i="1"/>
  <c r="AS350" i="1"/>
  <c r="AT350" i="1"/>
  <c r="AU350" i="1"/>
  <c r="AV350" i="1"/>
  <c r="AW350" i="1"/>
  <c r="AX350" i="1"/>
  <c r="A351" i="1"/>
  <c r="B351" i="1"/>
  <c r="C351" i="1"/>
  <c r="D351" i="1"/>
  <c r="F351" i="1"/>
  <c r="G351" i="1"/>
  <c r="H351" i="1"/>
  <c r="J351" i="1"/>
  <c r="K351" i="1"/>
  <c r="L351" i="1"/>
  <c r="M351" i="1"/>
  <c r="N351" i="1"/>
  <c r="O351" i="1"/>
  <c r="Q351" i="1"/>
  <c r="R351" i="1"/>
  <c r="S351" i="1"/>
  <c r="T351" i="1"/>
  <c r="U351" i="1"/>
  <c r="W351" i="1"/>
  <c r="X351" i="1"/>
  <c r="Y351" i="1"/>
  <c r="Z351" i="1"/>
  <c r="AA351" i="1"/>
  <c r="AC351" i="1"/>
  <c r="AD351" i="1"/>
  <c r="AE351" i="1"/>
  <c r="AF351" i="1"/>
  <c r="AG351" i="1"/>
  <c r="AI351" i="1"/>
  <c r="AJ351" i="1"/>
  <c r="AK351" i="1"/>
  <c r="AL351" i="1"/>
  <c r="AM351" i="1"/>
  <c r="AO351" i="1"/>
  <c r="AP351" i="1"/>
  <c r="AQ351" i="1"/>
  <c r="AS351" i="1"/>
  <c r="AT351" i="1"/>
  <c r="AU351" i="1"/>
  <c r="AV351" i="1"/>
  <c r="AW351" i="1"/>
  <c r="AX351" i="1"/>
  <c r="A352" i="1"/>
  <c r="B352" i="1"/>
  <c r="C352" i="1"/>
  <c r="D352" i="1"/>
  <c r="F352" i="1"/>
  <c r="G352" i="1"/>
  <c r="H352" i="1"/>
  <c r="J352" i="1"/>
  <c r="K352" i="1"/>
  <c r="L352" i="1"/>
  <c r="M352" i="1"/>
  <c r="N352" i="1"/>
  <c r="O352" i="1"/>
  <c r="Q352" i="1"/>
  <c r="R352" i="1"/>
  <c r="S352" i="1"/>
  <c r="T352" i="1"/>
  <c r="U352" i="1"/>
  <c r="W352" i="1"/>
  <c r="X352" i="1"/>
  <c r="Y352" i="1"/>
  <c r="Z352" i="1"/>
  <c r="AA352" i="1"/>
  <c r="AC352" i="1"/>
  <c r="AD352" i="1"/>
  <c r="AE352" i="1"/>
  <c r="AF352" i="1"/>
  <c r="AG352" i="1"/>
  <c r="AI352" i="1"/>
  <c r="AJ352" i="1"/>
  <c r="AK352" i="1"/>
  <c r="AL352" i="1"/>
  <c r="AM352" i="1"/>
  <c r="AO352" i="1"/>
  <c r="AP352" i="1"/>
  <c r="AQ352" i="1"/>
  <c r="AS352" i="1"/>
  <c r="AT352" i="1"/>
  <c r="AU352" i="1"/>
  <c r="AV352" i="1"/>
  <c r="AW352" i="1"/>
  <c r="AX352" i="1"/>
  <c r="A353" i="1"/>
  <c r="B353" i="1"/>
  <c r="C353" i="1"/>
  <c r="D353" i="1"/>
  <c r="F353" i="1"/>
  <c r="G353" i="1"/>
  <c r="H353" i="1"/>
  <c r="J353" i="1"/>
  <c r="K353" i="1"/>
  <c r="L353" i="1"/>
  <c r="M353" i="1"/>
  <c r="N353" i="1"/>
  <c r="O353" i="1"/>
  <c r="Q353" i="1"/>
  <c r="R353" i="1"/>
  <c r="S353" i="1"/>
  <c r="T353" i="1"/>
  <c r="U353" i="1"/>
  <c r="W353" i="1"/>
  <c r="X353" i="1"/>
  <c r="Y353" i="1"/>
  <c r="Z353" i="1"/>
  <c r="AA353" i="1"/>
  <c r="AC353" i="1"/>
  <c r="AD353" i="1"/>
  <c r="AE353" i="1"/>
  <c r="AF353" i="1"/>
  <c r="AG353" i="1"/>
  <c r="AI353" i="1"/>
  <c r="AJ353" i="1"/>
  <c r="AK353" i="1"/>
  <c r="AL353" i="1"/>
  <c r="AM353" i="1"/>
  <c r="AO353" i="1"/>
  <c r="AP353" i="1"/>
  <c r="AQ353" i="1"/>
  <c r="AS353" i="1"/>
  <c r="AT353" i="1"/>
  <c r="AU353" i="1"/>
  <c r="AV353" i="1"/>
  <c r="AW353" i="1"/>
  <c r="AX353" i="1"/>
  <c r="A354" i="1"/>
  <c r="B354" i="1"/>
  <c r="C354" i="1"/>
  <c r="D354" i="1"/>
  <c r="F354" i="1"/>
  <c r="G354" i="1"/>
  <c r="H354" i="1"/>
  <c r="J354" i="1"/>
  <c r="K354" i="1"/>
  <c r="L354" i="1"/>
  <c r="M354" i="1"/>
  <c r="N354" i="1"/>
  <c r="O354" i="1"/>
  <c r="Q354" i="1"/>
  <c r="R354" i="1"/>
  <c r="S354" i="1"/>
  <c r="T354" i="1"/>
  <c r="U354" i="1"/>
  <c r="W354" i="1"/>
  <c r="X354" i="1"/>
  <c r="Y354" i="1"/>
  <c r="Z354" i="1"/>
  <c r="AA354" i="1"/>
  <c r="AC354" i="1"/>
  <c r="AD354" i="1"/>
  <c r="AE354" i="1"/>
  <c r="AF354" i="1"/>
  <c r="AG354" i="1"/>
  <c r="AI354" i="1"/>
  <c r="AJ354" i="1"/>
  <c r="AK354" i="1"/>
  <c r="AL354" i="1"/>
  <c r="AM354" i="1"/>
  <c r="AO354" i="1"/>
  <c r="AP354" i="1"/>
  <c r="AQ354" i="1"/>
  <c r="AS354" i="1"/>
  <c r="AT354" i="1"/>
  <c r="AU354" i="1"/>
  <c r="AV354" i="1"/>
  <c r="AW354" i="1"/>
  <c r="AX354" i="1"/>
  <c r="A355" i="1"/>
  <c r="B355" i="1"/>
  <c r="C355" i="1"/>
  <c r="D355" i="1"/>
  <c r="F355" i="1"/>
  <c r="G355" i="1"/>
  <c r="H355" i="1"/>
  <c r="J355" i="1"/>
  <c r="K355" i="1"/>
  <c r="L355" i="1"/>
  <c r="M355" i="1"/>
  <c r="N355" i="1"/>
  <c r="O355" i="1"/>
  <c r="Q355" i="1"/>
  <c r="R355" i="1"/>
  <c r="S355" i="1"/>
  <c r="T355" i="1"/>
  <c r="U355" i="1"/>
  <c r="W355" i="1"/>
  <c r="X355" i="1"/>
  <c r="Y355" i="1"/>
  <c r="Z355" i="1"/>
  <c r="AA355" i="1"/>
  <c r="AC355" i="1"/>
  <c r="AD355" i="1"/>
  <c r="AE355" i="1"/>
  <c r="AF355" i="1"/>
  <c r="AG355" i="1"/>
  <c r="AI355" i="1"/>
  <c r="AJ355" i="1"/>
  <c r="AK355" i="1"/>
  <c r="AL355" i="1"/>
  <c r="AM355" i="1"/>
  <c r="AO355" i="1"/>
  <c r="AP355" i="1"/>
  <c r="AQ355" i="1"/>
  <c r="AS355" i="1"/>
  <c r="AT355" i="1"/>
  <c r="AU355" i="1"/>
  <c r="AV355" i="1"/>
  <c r="AW355" i="1"/>
  <c r="AX355" i="1"/>
  <c r="A356" i="1"/>
  <c r="B356" i="1"/>
  <c r="C356" i="1"/>
  <c r="D356" i="1"/>
  <c r="F356" i="1"/>
  <c r="G356" i="1"/>
  <c r="H356" i="1"/>
  <c r="J356" i="1"/>
  <c r="K356" i="1"/>
  <c r="L356" i="1"/>
  <c r="M356" i="1"/>
  <c r="N356" i="1"/>
  <c r="O356" i="1"/>
  <c r="Q356" i="1"/>
  <c r="R356" i="1"/>
  <c r="S356" i="1"/>
  <c r="T356" i="1"/>
  <c r="U356" i="1"/>
  <c r="W356" i="1"/>
  <c r="X356" i="1"/>
  <c r="Y356" i="1"/>
  <c r="Z356" i="1"/>
  <c r="AA356" i="1"/>
  <c r="AC356" i="1"/>
  <c r="AD356" i="1"/>
  <c r="AE356" i="1"/>
  <c r="AF356" i="1"/>
  <c r="AG356" i="1"/>
  <c r="AI356" i="1"/>
  <c r="AJ356" i="1"/>
  <c r="AK356" i="1"/>
  <c r="AL356" i="1"/>
  <c r="AM356" i="1"/>
  <c r="AO356" i="1"/>
  <c r="AP356" i="1"/>
  <c r="AQ356" i="1"/>
  <c r="AS356" i="1"/>
  <c r="AT356" i="1"/>
  <c r="AU356" i="1"/>
  <c r="AV356" i="1"/>
  <c r="AW356" i="1"/>
  <c r="AX356" i="1"/>
  <c r="A357" i="1"/>
  <c r="B357" i="1"/>
  <c r="C357" i="1"/>
  <c r="D357" i="1"/>
  <c r="F357" i="1"/>
  <c r="G357" i="1"/>
  <c r="H357" i="1"/>
  <c r="J357" i="1"/>
  <c r="K357" i="1"/>
  <c r="L357" i="1"/>
  <c r="M357" i="1"/>
  <c r="N357" i="1"/>
  <c r="O357" i="1"/>
  <c r="Q357" i="1"/>
  <c r="R357" i="1"/>
  <c r="S357" i="1"/>
  <c r="T357" i="1"/>
  <c r="U357" i="1"/>
  <c r="W357" i="1"/>
  <c r="X357" i="1"/>
  <c r="Y357" i="1"/>
  <c r="Z357" i="1"/>
  <c r="AA357" i="1"/>
  <c r="AC357" i="1"/>
  <c r="AD357" i="1"/>
  <c r="AE357" i="1"/>
  <c r="AF357" i="1"/>
  <c r="AG357" i="1"/>
  <c r="AI357" i="1"/>
  <c r="AJ357" i="1"/>
  <c r="AK357" i="1"/>
  <c r="AL357" i="1"/>
  <c r="AM357" i="1"/>
  <c r="AO357" i="1"/>
  <c r="AP357" i="1"/>
  <c r="AQ357" i="1"/>
  <c r="AS357" i="1"/>
  <c r="AT357" i="1"/>
  <c r="AU357" i="1"/>
  <c r="AV357" i="1"/>
  <c r="AW357" i="1"/>
  <c r="AX357" i="1"/>
  <c r="A358" i="1"/>
  <c r="B358" i="1"/>
  <c r="C358" i="1"/>
  <c r="D358" i="1"/>
  <c r="F358" i="1"/>
  <c r="G358" i="1"/>
  <c r="H358" i="1"/>
  <c r="J358" i="1"/>
  <c r="K358" i="1"/>
  <c r="L358" i="1"/>
  <c r="M358" i="1"/>
  <c r="N358" i="1"/>
  <c r="O358" i="1"/>
  <c r="Q358" i="1"/>
  <c r="R358" i="1"/>
  <c r="S358" i="1"/>
  <c r="T358" i="1"/>
  <c r="U358" i="1"/>
  <c r="W358" i="1"/>
  <c r="X358" i="1"/>
  <c r="Y358" i="1"/>
  <c r="Z358" i="1"/>
  <c r="AA358" i="1"/>
  <c r="AC358" i="1"/>
  <c r="AD358" i="1"/>
  <c r="AE358" i="1"/>
  <c r="AF358" i="1"/>
  <c r="AG358" i="1"/>
  <c r="AI358" i="1"/>
  <c r="AJ358" i="1"/>
  <c r="AK358" i="1"/>
  <c r="AL358" i="1"/>
  <c r="AM358" i="1"/>
  <c r="AO358" i="1"/>
  <c r="AP358" i="1"/>
  <c r="AQ358" i="1"/>
  <c r="AS358" i="1"/>
  <c r="AT358" i="1"/>
  <c r="AU358" i="1"/>
  <c r="AV358" i="1"/>
  <c r="AW358" i="1"/>
  <c r="AX358" i="1"/>
  <c r="A359" i="1"/>
  <c r="B359" i="1"/>
  <c r="C359" i="1"/>
  <c r="D359" i="1"/>
  <c r="F359" i="1"/>
  <c r="G359" i="1"/>
  <c r="H359" i="1"/>
  <c r="J359" i="1"/>
  <c r="K359" i="1"/>
  <c r="L359" i="1"/>
  <c r="M359" i="1"/>
  <c r="N359" i="1"/>
  <c r="O359" i="1"/>
  <c r="Q359" i="1"/>
  <c r="R359" i="1"/>
  <c r="S359" i="1"/>
  <c r="T359" i="1"/>
  <c r="U359" i="1"/>
  <c r="W359" i="1"/>
  <c r="X359" i="1"/>
  <c r="Y359" i="1"/>
  <c r="Z359" i="1"/>
  <c r="AA359" i="1"/>
  <c r="AC359" i="1"/>
  <c r="AD359" i="1"/>
  <c r="AE359" i="1"/>
  <c r="AF359" i="1"/>
  <c r="AG359" i="1"/>
  <c r="AI359" i="1"/>
  <c r="AJ359" i="1"/>
  <c r="AK359" i="1"/>
  <c r="AL359" i="1"/>
  <c r="AM359" i="1"/>
  <c r="AO359" i="1"/>
  <c r="AP359" i="1"/>
  <c r="AQ359" i="1"/>
  <c r="AS359" i="1"/>
  <c r="AT359" i="1"/>
  <c r="AU359" i="1"/>
  <c r="AV359" i="1"/>
  <c r="AW359" i="1"/>
  <c r="AX359" i="1"/>
  <c r="A360" i="1"/>
  <c r="B360" i="1"/>
  <c r="C360" i="1"/>
  <c r="D360" i="1"/>
  <c r="F360" i="1"/>
  <c r="G360" i="1"/>
  <c r="H360" i="1"/>
  <c r="J360" i="1"/>
  <c r="K360" i="1"/>
  <c r="L360" i="1"/>
  <c r="M360" i="1"/>
  <c r="N360" i="1"/>
  <c r="O360" i="1"/>
  <c r="Q360" i="1"/>
  <c r="R360" i="1"/>
  <c r="S360" i="1"/>
  <c r="T360" i="1"/>
  <c r="U360" i="1"/>
  <c r="W360" i="1"/>
  <c r="X360" i="1"/>
  <c r="Y360" i="1"/>
  <c r="Z360" i="1"/>
  <c r="AA360" i="1"/>
  <c r="AC360" i="1"/>
  <c r="AD360" i="1"/>
  <c r="AE360" i="1"/>
  <c r="AF360" i="1"/>
  <c r="AG360" i="1"/>
  <c r="AI360" i="1"/>
  <c r="AJ360" i="1"/>
  <c r="AK360" i="1"/>
  <c r="AL360" i="1"/>
  <c r="AM360" i="1"/>
  <c r="AO360" i="1"/>
  <c r="AP360" i="1"/>
  <c r="AQ360" i="1"/>
  <c r="AS360" i="1"/>
  <c r="AT360" i="1"/>
  <c r="AU360" i="1"/>
  <c r="AV360" i="1"/>
  <c r="AW360" i="1"/>
  <c r="AX360" i="1"/>
  <c r="A361" i="1"/>
  <c r="B361" i="1"/>
  <c r="C361" i="1"/>
  <c r="D361" i="1"/>
  <c r="F361" i="1"/>
  <c r="G361" i="1"/>
  <c r="H361" i="1"/>
  <c r="J361" i="1"/>
  <c r="K361" i="1"/>
  <c r="L361" i="1"/>
  <c r="M361" i="1"/>
  <c r="N361" i="1"/>
  <c r="O361" i="1"/>
  <c r="Q361" i="1"/>
  <c r="R361" i="1"/>
  <c r="S361" i="1"/>
  <c r="T361" i="1"/>
  <c r="U361" i="1"/>
  <c r="W361" i="1"/>
  <c r="X361" i="1"/>
  <c r="Y361" i="1"/>
  <c r="Z361" i="1"/>
  <c r="AA361" i="1"/>
  <c r="AC361" i="1"/>
  <c r="AD361" i="1"/>
  <c r="AE361" i="1"/>
  <c r="AF361" i="1"/>
  <c r="AG361" i="1"/>
  <c r="AI361" i="1"/>
  <c r="AJ361" i="1"/>
  <c r="AK361" i="1"/>
  <c r="AL361" i="1"/>
  <c r="AM361" i="1"/>
  <c r="AO361" i="1"/>
  <c r="AP361" i="1"/>
  <c r="AQ361" i="1"/>
  <c r="AS361" i="1"/>
  <c r="AT361" i="1"/>
  <c r="AU361" i="1"/>
  <c r="AV361" i="1"/>
  <c r="AW361" i="1"/>
  <c r="AX361" i="1"/>
  <c r="A362" i="1"/>
  <c r="B362" i="1"/>
  <c r="C362" i="1"/>
  <c r="D362" i="1"/>
  <c r="F362" i="1"/>
  <c r="G362" i="1"/>
  <c r="H362" i="1"/>
  <c r="J362" i="1"/>
  <c r="K362" i="1"/>
  <c r="L362" i="1"/>
  <c r="M362" i="1"/>
  <c r="N362" i="1"/>
  <c r="O362" i="1"/>
  <c r="Q362" i="1"/>
  <c r="R362" i="1"/>
  <c r="S362" i="1"/>
  <c r="T362" i="1"/>
  <c r="U362" i="1"/>
  <c r="W362" i="1"/>
  <c r="X362" i="1"/>
  <c r="Y362" i="1"/>
  <c r="Z362" i="1"/>
  <c r="AA362" i="1"/>
  <c r="AC362" i="1"/>
  <c r="AD362" i="1"/>
  <c r="AE362" i="1"/>
  <c r="AF362" i="1"/>
  <c r="AG362" i="1"/>
  <c r="AI362" i="1"/>
  <c r="AJ362" i="1"/>
  <c r="AK362" i="1"/>
  <c r="AL362" i="1"/>
  <c r="AM362" i="1"/>
  <c r="AO362" i="1"/>
  <c r="AP362" i="1"/>
  <c r="AQ362" i="1"/>
  <c r="AS362" i="1"/>
  <c r="AT362" i="1"/>
  <c r="AU362" i="1"/>
  <c r="AV362" i="1"/>
  <c r="AW362" i="1"/>
  <c r="AX362" i="1"/>
  <c r="A363" i="1"/>
  <c r="B363" i="1"/>
  <c r="C363" i="1"/>
  <c r="D363" i="1"/>
  <c r="F363" i="1"/>
  <c r="G363" i="1"/>
  <c r="H363" i="1"/>
  <c r="J363" i="1"/>
  <c r="K363" i="1"/>
  <c r="L363" i="1"/>
  <c r="M363" i="1"/>
  <c r="N363" i="1"/>
  <c r="O363" i="1"/>
  <c r="Q363" i="1"/>
  <c r="R363" i="1"/>
  <c r="S363" i="1"/>
  <c r="T363" i="1"/>
  <c r="U363" i="1"/>
  <c r="W363" i="1"/>
  <c r="X363" i="1"/>
  <c r="Y363" i="1"/>
  <c r="Z363" i="1"/>
  <c r="AA363" i="1"/>
  <c r="AC363" i="1"/>
  <c r="AD363" i="1"/>
  <c r="AE363" i="1"/>
  <c r="AF363" i="1"/>
  <c r="AG363" i="1"/>
  <c r="AI363" i="1"/>
  <c r="AJ363" i="1"/>
  <c r="AK363" i="1"/>
  <c r="AL363" i="1"/>
  <c r="AM363" i="1"/>
  <c r="AO363" i="1"/>
  <c r="AP363" i="1"/>
  <c r="AQ363" i="1"/>
  <c r="AS363" i="1"/>
  <c r="AT363" i="1"/>
  <c r="AU363" i="1"/>
  <c r="AV363" i="1"/>
  <c r="AW363" i="1"/>
  <c r="AX363" i="1"/>
  <c r="A364" i="1"/>
  <c r="B364" i="1"/>
  <c r="C364" i="1"/>
  <c r="D364" i="1"/>
  <c r="F364" i="1"/>
  <c r="G364" i="1"/>
  <c r="H364" i="1"/>
  <c r="J364" i="1"/>
  <c r="K364" i="1"/>
  <c r="L364" i="1"/>
  <c r="M364" i="1"/>
  <c r="N364" i="1"/>
  <c r="O364" i="1"/>
  <c r="Q364" i="1"/>
  <c r="R364" i="1"/>
  <c r="S364" i="1"/>
  <c r="T364" i="1"/>
  <c r="U364" i="1"/>
  <c r="W364" i="1"/>
  <c r="X364" i="1"/>
  <c r="Y364" i="1"/>
  <c r="Z364" i="1"/>
  <c r="AA364" i="1"/>
  <c r="AC364" i="1"/>
  <c r="AD364" i="1"/>
  <c r="AE364" i="1"/>
  <c r="AF364" i="1"/>
  <c r="AG364" i="1"/>
  <c r="AI364" i="1"/>
  <c r="AJ364" i="1"/>
  <c r="AK364" i="1"/>
  <c r="AL364" i="1"/>
  <c r="AM364" i="1"/>
  <c r="AO364" i="1"/>
  <c r="AP364" i="1"/>
  <c r="AQ364" i="1"/>
  <c r="AS364" i="1"/>
  <c r="AT364" i="1"/>
  <c r="AU364" i="1"/>
  <c r="AV364" i="1"/>
  <c r="AW364" i="1"/>
  <c r="AX364" i="1"/>
  <c r="C365" i="1"/>
  <c r="D365" i="1"/>
  <c r="F365" i="1"/>
  <c r="G365" i="1"/>
  <c r="H365" i="1"/>
  <c r="J365" i="1"/>
  <c r="K365" i="1"/>
  <c r="L365" i="1"/>
  <c r="M365" i="1"/>
  <c r="N365" i="1"/>
  <c r="O365" i="1"/>
  <c r="T365" i="1"/>
  <c r="U365" i="1"/>
  <c r="W365" i="1"/>
  <c r="X365" i="1"/>
  <c r="AA365" i="1"/>
  <c r="AC365" i="1"/>
  <c r="AD365" i="1"/>
  <c r="AG365" i="1"/>
  <c r="AI365" i="1"/>
  <c r="AJ365" i="1"/>
  <c r="AM365" i="1"/>
  <c r="AQ365" i="1"/>
  <c r="AV365" i="1"/>
  <c r="AW365" i="1"/>
  <c r="AX365" i="1"/>
</calcChain>
</file>

<file path=xl/comments1.xml><?xml version="1.0" encoding="utf-8"?>
<comments xmlns="http://schemas.openxmlformats.org/spreadsheetml/2006/main">
  <authors>
    <author>ENRON</author>
  </authors>
  <commentList>
    <comment ref="G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G12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N16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Guess</t>
        </r>
      </text>
    </comment>
    <comment ref="G1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N1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Guess</t>
        </r>
      </text>
    </comment>
    <comment ref="G18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extrapolated</t>
        </r>
      </text>
    </comment>
    <comment ref="Z25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Note that this is the voyage cost for HG from Qatar to Elba; in actuality it will be lower for volumes from VZ
</t>
        </r>
      </text>
    </comment>
    <comment ref="AF25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Note that this is the voyage cost for NB from Algeria to Elba; in actuality it will be lower for volumes from VZ
</t>
        </r>
      </text>
    </comment>
  </commentList>
</comments>
</file>

<file path=xl/sharedStrings.xml><?xml version="1.0" encoding="utf-8"?>
<sst xmlns="http://schemas.openxmlformats.org/spreadsheetml/2006/main" count="268" uniqueCount="99">
  <si>
    <t>Date Prepared: 5/31/00</t>
  </si>
  <si>
    <t>ASSUMPTIONS</t>
  </si>
  <si>
    <t>via HG</t>
  </si>
  <si>
    <t>via NB</t>
  </si>
  <si>
    <t>Volume per Cargo</t>
  </si>
  <si>
    <t>Loaded</t>
  </si>
  <si>
    <t>TBTU / Newbuild Cargo</t>
  </si>
  <si>
    <t>COS Start Date:</t>
  </si>
  <si>
    <t>Month</t>
  </si>
  <si>
    <t>Hoegh Galleon</t>
  </si>
  <si>
    <t>ATLANTIC BASIN LNG</t>
  </si>
  <si>
    <t>Cash Flow Analysis, 25 years from 11/00</t>
  </si>
  <si>
    <t>Start Date:</t>
  </si>
  <si>
    <t>XNPV is</t>
  </si>
  <si>
    <t>as of BOM</t>
  </si>
  <si>
    <t>Term</t>
  </si>
  <si>
    <t>Date</t>
  </si>
  <si>
    <t>Count</t>
  </si>
  <si>
    <t>(Years)</t>
  </si>
  <si>
    <t>Years:</t>
  </si>
  <si>
    <t>Term in</t>
  </si>
  <si>
    <t>Notes:</t>
  </si>
  <si>
    <t>Qatar Volumes</t>
  </si>
  <si>
    <t>End Date:</t>
  </si>
  <si>
    <t>Algeria Volumes</t>
  </si>
  <si>
    <t>Venezuela Volumes</t>
  </si>
  <si>
    <t>($/day):</t>
  </si>
  <si>
    <t>Esc. Start Date:</t>
  </si>
  <si>
    <t>Esc. Rate</t>
  </si>
  <si>
    <t>($/MMBtu):</t>
  </si>
  <si>
    <t>EXMAR (NB)</t>
  </si>
  <si>
    <t>Fixed Charter A</t>
  </si>
  <si>
    <t>A End Date:</t>
  </si>
  <si>
    <t>Fixed Charter B</t>
  </si>
  <si>
    <t>O&amp;M Charter A</t>
  </si>
  <si>
    <t>O&amp;M Charter B</t>
  </si>
  <si>
    <t>B End Date:</t>
  </si>
  <si>
    <t>Esc from B on:</t>
  </si>
  <si>
    <t>Thereafter:</t>
  </si>
  <si>
    <t>Elba Terminaling</t>
  </si>
  <si>
    <t>Flat COS</t>
  </si>
  <si>
    <t>($MM/Yr)</t>
  </si>
  <si>
    <t>Esc COS</t>
  </si>
  <si>
    <t>Var Cost</t>
  </si>
  <si>
    <t>($/MMBtu)</t>
  </si>
  <si>
    <t>Fuel Cost as</t>
  </si>
  <si>
    <t>% of FOB</t>
  </si>
  <si>
    <t>FOB Price:</t>
  </si>
  <si>
    <t>($000)</t>
  </si>
  <si>
    <t>($000/Yr)</t>
  </si>
  <si>
    <t>Gas Price</t>
  </si>
  <si>
    <t>Henry Hub</t>
  </si>
  <si>
    <t>Elba Island</t>
  </si>
  <si>
    <t>Lk Ch Basis</t>
  </si>
  <si>
    <t>Elba Basis</t>
  </si>
  <si>
    <t>Lk Ch Terminaling</t>
  </si>
  <si>
    <t>Flat Cost</t>
  </si>
  <si>
    <t>Voyage to Lk Ch</t>
  </si>
  <si>
    <t>Voyage to Elba</t>
  </si>
  <si>
    <t>Ttl Volume/mo.:</t>
  </si>
  <si>
    <t>Equiv to 58Bcf/Yr</t>
  </si>
  <si>
    <t>Equiv to 50% of</t>
  </si>
  <si>
    <t>58Bcf/Yr</t>
  </si>
  <si>
    <t>customized</t>
  </si>
  <si>
    <t>FOB</t>
  </si>
  <si>
    <t>to Qatar</t>
  </si>
  <si>
    <t>to Algeria</t>
  </si>
  <si>
    <t>to VLNG</t>
  </si>
  <si>
    <t>Total Costs</t>
  </si>
  <si>
    <t>($000/mo.):</t>
  </si>
  <si>
    <t>Cargoes/Mo.</t>
  </si>
  <si>
    <t xml:space="preserve">to Elba Island </t>
  </si>
  <si>
    <t>Revenues</t>
  </si>
  <si>
    <t>Lake Charles</t>
  </si>
  <si>
    <t>ENRON</t>
  </si>
  <si>
    <t>TO</t>
  </si>
  <si>
    <t>Total Rev</t>
  </si>
  <si>
    <t>NET CF</t>
  </si>
  <si>
    <t>XNPV</t>
  </si>
  <si>
    <t>for XNPV</t>
  </si>
  <si>
    <t>calc</t>
  </si>
  <si>
    <t>on UNLOADED</t>
  </si>
  <si>
    <t>Volumes</t>
  </si>
  <si>
    <t>on LOADED</t>
  </si>
  <si>
    <t>from Qatar</t>
  </si>
  <si>
    <t>from Algeria</t>
  </si>
  <si>
    <t>from Venezuela</t>
  </si>
  <si>
    <t>Distance to Elba (Days RT)</t>
  </si>
  <si>
    <t>Distance to Lake Ch (Days RT)</t>
  </si>
  <si>
    <t>Elba % of Vol Lost on Hoegh</t>
  </si>
  <si>
    <t>Unloaded as % of Loaded:</t>
  </si>
  <si>
    <t>Max Cargoes/Mo. to Elba</t>
  </si>
  <si>
    <t>Max Cargoes/Mo. to Lake Charles</t>
  </si>
  <si>
    <t>Via Hoegh Galleon:</t>
  </si>
  <si>
    <t>Via Newbuild:</t>
  </si>
  <si>
    <t>TBTU/Cargo</t>
  </si>
  <si>
    <t>TOTALS</t>
  </si>
  <si>
    <t>Unloaded to Elba</t>
  </si>
  <si>
    <t>Unloaded to Lk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</si>
</sst>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5" formatCode="mm/dd/yy"/>
    <numFmt numFmtId="167" formatCode="_(* #,##0_);_(* \(#,##0\);_(* &quot;-&quot;??_);_(@_)"/>
    <numFmt numFmtId="171" formatCode="0.0%"/>
    <numFmt numFmtId="173" formatCode="0.000%"/>
    <numFmt numFmtId="174" formatCode="_(&quot;$&quot;* #,##0.0000_);_(&quot;$&quot;* \(#,##0.0000\);_(&quot;$&quot;* &quot;-&quot;??_);_(@_)"/>
    <numFmt numFmtId="179" formatCode="0.000"/>
    <numFmt numFmtId="180" formatCode="&quot;$&quot;#,##0.0000_);[Red]\(&quot;$&quot;#,##0.0000\)"/>
    <numFmt numFmtId="183" formatCode="&quot;$&quot;#,##0.000_);\(&quot;$&quot;#,##0.000\)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Border="1"/>
    <xf numFmtId="0" fontId="5" fillId="0" borderId="0" xfId="0" quotePrefix="1" applyFont="1" applyAlignment="1">
      <alignment horizontal="left"/>
    </xf>
    <xf numFmtId="0" fontId="5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  <xf numFmtId="44" fontId="3" fillId="0" borderId="2" xfId="2" applyFont="1" applyBorder="1"/>
    <xf numFmtId="44" fontId="1" fillId="0" borderId="2" xfId="2" applyBorder="1"/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3" fillId="0" borderId="6" xfId="0" applyFont="1" applyFill="1" applyBorder="1"/>
    <xf numFmtId="0" fontId="9" fillId="0" borderId="2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6" xfId="0" applyFont="1" applyFill="1" applyBorder="1" applyAlignment="1">
      <alignment horizontal="center" wrapText="1"/>
    </xf>
    <xf numFmtId="0" fontId="3" fillId="0" borderId="2" xfId="0" applyFont="1" applyFill="1" applyBorder="1"/>
    <xf numFmtId="0" fontId="3" fillId="0" borderId="0" xfId="0" applyFont="1" applyFill="1" applyBorder="1"/>
    <xf numFmtId="165" fontId="0" fillId="0" borderId="2" xfId="0" applyNumberForma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43" fontId="0" fillId="0" borderId="6" xfId="1" applyFon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7" fontId="0" fillId="0" borderId="8" xfId="1" applyNumberFormat="1" applyFont="1" applyFill="1" applyBorder="1" applyAlignment="1">
      <alignment horizontal="center"/>
    </xf>
    <xf numFmtId="43" fontId="0" fillId="0" borderId="9" xfId="1" applyFont="1" applyFill="1" applyBorder="1" applyAlignment="1">
      <alignment horizontal="center"/>
    </xf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Border="1" applyAlignment="1"/>
    <xf numFmtId="0" fontId="8" fillId="0" borderId="0" xfId="0" applyFont="1"/>
    <xf numFmtId="0" fontId="8" fillId="0" borderId="0" xfId="0" applyFont="1" applyBorder="1"/>
    <xf numFmtId="0" fontId="9" fillId="0" borderId="10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3" fillId="0" borderId="1" xfId="0" applyFont="1" applyFill="1" applyBorder="1"/>
    <xf numFmtId="6" fontId="0" fillId="0" borderId="1" xfId="1" applyNumberFormat="1" applyFont="1" applyFill="1" applyBorder="1" applyAlignment="1">
      <alignment horizontal="center"/>
    </xf>
    <xf numFmtId="5" fontId="0" fillId="0" borderId="11" xfId="2" applyNumberFormat="1" applyFont="1" applyFill="1" applyBorder="1" applyAlignment="1">
      <alignment horizontal="center"/>
    </xf>
    <xf numFmtId="180" fontId="0" fillId="0" borderId="1" xfId="1" applyNumberFormat="1" applyFont="1" applyFill="1" applyBorder="1" applyAlignment="1">
      <alignment horizontal="center"/>
    </xf>
    <xf numFmtId="180" fontId="0" fillId="0" borderId="11" xfId="2" applyNumberFormat="1" applyFont="1" applyFill="1" applyBorder="1" applyAlignment="1">
      <alignment horizontal="center"/>
    </xf>
    <xf numFmtId="180" fontId="0" fillId="0" borderId="0" xfId="1" applyNumberFormat="1" applyFont="1" applyFill="1" applyBorder="1" applyAlignment="1">
      <alignment horizontal="center"/>
    </xf>
    <xf numFmtId="180" fontId="0" fillId="0" borderId="0" xfId="2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/>
    <xf numFmtId="6" fontId="9" fillId="0" borderId="1" xfId="0" quotePrefix="1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44" fontId="1" fillId="0" borderId="7" xfId="2" applyBorder="1"/>
    <xf numFmtId="44" fontId="9" fillId="0" borderId="1" xfId="2" applyFont="1" applyFill="1" applyBorder="1" applyAlignment="1">
      <alignment horizontal="center" wrapText="1"/>
    </xf>
    <xf numFmtId="44" fontId="3" fillId="0" borderId="1" xfId="2" applyFont="1" applyFill="1" applyBorder="1" applyAlignment="1">
      <alignment horizontal="center"/>
    </xf>
    <xf numFmtId="44" fontId="9" fillId="0" borderId="10" xfId="2" applyFont="1" applyFill="1" applyBorder="1" applyAlignment="1">
      <alignment horizontal="center" wrapText="1"/>
    </xf>
    <xf numFmtId="0" fontId="4" fillId="0" borderId="0" xfId="0" quotePrefix="1" applyFont="1" applyBorder="1" applyAlignment="1">
      <alignment horizontal="left"/>
    </xf>
    <xf numFmtId="167" fontId="0" fillId="0" borderId="2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center"/>
    </xf>
    <xf numFmtId="167" fontId="0" fillId="0" borderId="7" xfId="1" applyNumberFormat="1" applyFont="1" applyFill="1" applyBorder="1" applyAlignment="1">
      <alignment horizontal="center"/>
    </xf>
    <xf numFmtId="167" fontId="0" fillId="0" borderId="11" xfId="1" applyNumberFormat="1" applyFont="1" applyFill="1" applyBorder="1" applyAlignment="1">
      <alignment horizontal="center"/>
    </xf>
    <xf numFmtId="8" fontId="1" fillId="0" borderId="1" xfId="2" applyNumberFormat="1" applyBorder="1"/>
    <xf numFmtId="7" fontId="4" fillId="0" borderId="1" xfId="2" applyNumberFormat="1" applyFont="1" applyBorder="1"/>
    <xf numFmtId="8" fontId="1" fillId="0" borderId="11" xfId="2" applyNumberFormat="1" applyBorder="1"/>
    <xf numFmtId="7" fontId="4" fillId="0" borderId="11" xfId="2" applyNumberFormat="1" applyFont="1" applyBorder="1"/>
    <xf numFmtId="0" fontId="0" fillId="0" borderId="0" xfId="0" applyFill="1" applyBorder="1" applyAlignment="1"/>
    <xf numFmtId="0" fontId="12" fillId="0" borderId="0" xfId="0" quotePrefix="1" applyFont="1" applyAlignment="1"/>
    <xf numFmtId="0" fontId="12" fillId="0" borderId="0" xfId="0" applyFont="1" applyFill="1" applyBorder="1" applyAlignment="1"/>
    <xf numFmtId="0" fontId="12" fillId="0" borderId="0" xfId="0" applyFont="1"/>
    <xf numFmtId="0" fontId="12" fillId="0" borderId="0" xfId="0" applyFont="1" applyBorder="1"/>
    <xf numFmtId="8" fontId="7" fillId="0" borderId="1" xfId="2" applyNumberFormat="1" applyFont="1" applyBorder="1"/>
    <xf numFmtId="8" fontId="7" fillId="0" borderId="11" xfId="2" applyNumberFormat="1" applyFont="1" applyBorder="1"/>
    <xf numFmtId="0" fontId="9" fillId="2" borderId="10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8" fontId="0" fillId="2" borderId="1" xfId="1" applyNumberFormat="1" applyFont="1" applyFill="1" applyBorder="1" applyAlignment="1">
      <alignment horizontal="center"/>
    </xf>
    <xf numFmtId="6" fontId="0" fillId="2" borderId="1" xfId="1" applyNumberFormat="1" applyFont="1" applyFill="1" applyBorder="1" applyAlignment="1">
      <alignment horizontal="center"/>
    </xf>
    <xf numFmtId="6" fontId="0" fillId="2" borderId="11" xfId="2" applyNumberFormat="1" applyFont="1" applyFill="1" applyBorder="1" applyAlignment="1">
      <alignment horizontal="center"/>
    </xf>
    <xf numFmtId="44" fontId="9" fillId="2" borderId="10" xfId="2" applyFont="1" applyFill="1" applyBorder="1" applyAlignment="1">
      <alignment horizontal="center" wrapText="1"/>
    </xf>
    <xf numFmtId="44" fontId="9" fillId="2" borderId="1" xfId="2" applyFont="1" applyFill="1" applyBorder="1" applyAlignment="1">
      <alignment horizontal="center" wrapText="1"/>
    </xf>
    <xf numFmtId="6" fontId="1" fillId="2" borderId="1" xfId="2" applyNumberFormat="1" applyFill="1" applyBorder="1"/>
    <xf numFmtId="6" fontId="1" fillId="2" borderId="11" xfId="2" applyNumberFormat="1" applyFill="1" applyBorder="1"/>
    <xf numFmtId="167" fontId="1" fillId="2" borderId="1" xfId="2" applyNumberFormat="1" applyFill="1" applyBorder="1"/>
    <xf numFmtId="44" fontId="9" fillId="2" borderId="1" xfId="2" quotePrefix="1" applyFont="1" applyFill="1" applyBorder="1" applyAlignment="1">
      <alignment horizontal="center" wrapText="1"/>
    </xf>
    <xf numFmtId="5" fontId="1" fillId="2" borderId="1" xfId="2" applyNumberFormat="1" applyFill="1" applyBorder="1"/>
    <xf numFmtId="5" fontId="1" fillId="2" borderId="11" xfId="2" applyNumberFormat="1" applyFill="1" applyBorder="1"/>
    <xf numFmtId="0" fontId="3" fillId="0" borderId="0" xfId="0" applyFont="1"/>
    <xf numFmtId="164" fontId="0" fillId="0" borderId="0" xfId="0" applyNumberFormat="1" applyBorder="1"/>
    <xf numFmtId="164" fontId="0" fillId="0" borderId="0" xfId="0" applyNumberFormat="1"/>
    <xf numFmtId="164" fontId="0" fillId="0" borderId="12" xfId="0" applyNumberFormat="1" applyBorder="1"/>
    <xf numFmtId="165" fontId="0" fillId="0" borderId="13" xfId="0" applyNumberFormat="1" applyFill="1" applyBorder="1" applyAlignment="1">
      <alignment horizontal="center"/>
    </xf>
    <xf numFmtId="167" fontId="0" fillId="0" borderId="12" xfId="1" applyNumberFormat="1" applyFont="1" applyFill="1" applyBorder="1" applyAlignment="1">
      <alignment horizontal="center"/>
    </xf>
    <xf numFmtId="43" fontId="0" fillId="0" borderId="14" xfId="1" applyFont="1" applyFill="1" applyBorder="1" applyAlignment="1">
      <alignment horizontal="center"/>
    </xf>
    <xf numFmtId="0" fontId="0" fillId="0" borderId="12" xfId="0" applyBorder="1"/>
    <xf numFmtId="167" fontId="0" fillId="0" borderId="13" xfId="1" applyNumberFormat="1" applyFont="1" applyFill="1" applyBorder="1" applyAlignment="1">
      <alignment horizontal="center"/>
    </xf>
    <xf numFmtId="167" fontId="0" fillId="0" borderId="15" xfId="1" applyNumberFormat="1" applyFont="1" applyFill="1" applyBorder="1" applyAlignment="1">
      <alignment horizontal="center"/>
    </xf>
    <xf numFmtId="6" fontId="0" fillId="0" borderId="15" xfId="1" applyNumberFormat="1" applyFont="1" applyFill="1" applyBorder="1" applyAlignment="1">
      <alignment horizontal="center"/>
    </xf>
    <xf numFmtId="180" fontId="0" fillId="0" borderId="15" xfId="1" applyNumberFormat="1" applyFont="1" applyFill="1" applyBorder="1" applyAlignment="1">
      <alignment horizontal="center"/>
    </xf>
    <xf numFmtId="6" fontId="0" fillId="2" borderId="15" xfId="1" applyNumberFormat="1" applyFont="1" applyFill="1" applyBorder="1" applyAlignment="1">
      <alignment horizontal="center"/>
    </xf>
    <xf numFmtId="180" fontId="0" fillId="0" borderId="12" xfId="1" applyNumberFormat="1" applyFont="1" applyFill="1" applyBorder="1" applyAlignment="1">
      <alignment horizontal="center"/>
    </xf>
    <xf numFmtId="44" fontId="1" fillId="0" borderId="13" xfId="2" applyBorder="1"/>
    <xf numFmtId="8" fontId="7" fillId="0" borderId="15" xfId="2" applyNumberFormat="1" applyFont="1" applyBorder="1"/>
    <xf numFmtId="7" fontId="4" fillId="0" borderId="15" xfId="2" applyNumberFormat="1" applyFont="1" applyBorder="1"/>
    <xf numFmtId="8" fontId="1" fillId="0" borderId="15" xfId="2" applyNumberFormat="1" applyBorder="1"/>
    <xf numFmtId="6" fontId="1" fillId="2" borderId="15" xfId="2" applyNumberFormat="1" applyFill="1" applyBorder="1"/>
    <xf numFmtId="5" fontId="1" fillId="2" borderId="15" xfId="2" applyNumberFormat="1" applyFill="1" applyBorder="1"/>
    <xf numFmtId="0" fontId="5" fillId="0" borderId="0" xfId="0" applyFont="1" applyFill="1" applyBorder="1"/>
    <xf numFmtId="0" fontId="4" fillId="0" borderId="0" xfId="0" quotePrefix="1" applyFont="1" applyFill="1" applyBorder="1" applyAlignment="1">
      <alignment horizontal="left" indent="1"/>
    </xf>
    <xf numFmtId="179" fontId="7" fillId="0" borderId="0" xfId="0" applyNumberFormat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4" fillId="0" borderId="4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3" fillId="0" borderId="4" xfId="0" applyFont="1" applyFill="1" applyBorder="1"/>
    <xf numFmtId="0" fontId="12" fillId="0" borderId="0" xfId="0" applyFont="1" applyFill="1"/>
    <xf numFmtId="171" fontId="4" fillId="0" borderId="0" xfId="0" applyNumberFormat="1" applyFont="1" applyBorder="1"/>
    <xf numFmtId="179" fontId="4" fillId="0" borderId="0" xfId="0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179" fontId="5" fillId="0" borderId="0" xfId="0" applyNumberFormat="1" applyFont="1" applyFill="1" applyBorder="1" applyAlignment="1">
      <alignment horizontal="center"/>
    </xf>
    <xf numFmtId="0" fontId="6" fillId="0" borderId="2" xfId="0" quotePrefix="1" applyFont="1" applyFill="1" applyBorder="1" applyAlignment="1">
      <alignment horizontal="left" indent="2"/>
    </xf>
    <xf numFmtId="171" fontId="6" fillId="0" borderId="0" xfId="0" quotePrefix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left" indent="2"/>
    </xf>
    <xf numFmtId="0" fontId="5" fillId="0" borderId="0" xfId="1" applyNumberFormat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4" fillId="0" borderId="2" xfId="0" applyFont="1" applyFill="1" applyBorder="1" applyAlignment="1">
      <alignment horizontal="left" indent="2"/>
    </xf>
    <xf numFmtId="0" fontId="3" fillId="0" borderId="2" xfId="0" quotePrefix="1" applyFont="1" applyFill="1" applyBorder="1" applyAlignment="1">
      <alignment horizontal="left" indent="1"/>
    </xf>
    <xf numFmtId="0" fontId="4" fillId="0" borderId="0" xfId="0" quotePrefix="1" applyFont="1" applyFill="1" applyBorder="1" applyAlignment="1">
      <alignment horizontal="left" indent="2"/>
    </xf>
    <xf numFmtId="0" fontId="4" fillId="0" borderId="4" xfId="0" quotePrefix="1" applyFont="1" applyFill="1" applyBorder="1" applyAlignment="1">
      <alignment horizontal="left" indent="1"/>
    </xf>
    <xf numFmtId="0" fontId="6" fillId="0" borderId="5" xfId="0" quotePrefix="1" applyFont="1" applyFill="1" applyBorder="1" applyAlignment="1">
      <alignment horizontal="left"/>
    </xf>
    <xf numFmtId="0" fontId="6" fillId="0" borderId="6" xfId="0" quotePrefix="1" applyFont="1" applyFill="1" applyBorder="1" applyAlignment="1">
      <alignment horizontal="left"/>
    </xf>
    <xf numFmtId="0" fontId="4" fillId="0" borderId="7" xfId="0" quotePrefix="1" applyFont="1" applyFill="1" applyBorder="1" applyAlignment="1">
      <alignment horizontal="left" indent="1"/>
    </xf>
    <xf numFmtId="0" fontId="6" fillId="0" borderId="8" xfId="0" quotePrefix="1" applyFont="1" applyFill="1" applyBorder="1" applyAlignment="1">
      <alignment horizontal="left"/>
    </xf>
    <xf numFmtId="0" fontId="3" fillId="0" borderId="16" xfId="0" quotePrefix="1" applyFont="1" applyFill="1" applyBorder="1" applyAlignment="1">
      <alignment horizontal="left" indent="1"/>
    </xf>
    <xf numFmtId="0" fontId="4" fillId="0" borderId="17" xfId="0" applyFont="1" applyFill="1" applyBorder="1"/>
    <xf numFmtId="0" fontId="3" fillId="0" borderId="17" xfId="0" applyFont="1" applyFill="1" applyBorder="1"/>
    <xf numFmtId="0" fontId="3" fillId="0" borderId="17" xfId="0" quotePrefix="1" applyFont="1" applyFill="1" applyBorder="1" applyAlignment="1">
      <alignment horizontal="left"/>
    </xf>
    <xf numFmtId="0" fontId="4" fillId="0" borderId="17" xfId="0" quotePrefix="1" applyFont="1" applyFill="1" applyBorder="1" applyAlignment="1">
      <alignment horizontal="left" indent="1"/>
    </xf>
    <xf numFmtId="0" fontId="6" fillId="0" borderId="18" xfId="0" quotePrefix="1" applyFont="1" applyFill="1" applyBorder="1" applyAlignment="1">
      <alignment horizontal="left"/>
    </xf>
    <xf numFmtId="0" fontId="6" fillId="0" borderId="13" xfId="0" quotePrefix="1" applyFont="1" applyFill="1" applyBorder="1" applyAlignment="1">
      <alignment horizontal="left" indent="2"/>
    </xf>
    <xf numFmtId="0" fontId="4" fillId="0" borderId="12" xfId="0" applyFont="1" applyFill="1" applyBorder="1"/>
    <xf numFmtId="0" fontId="6" fillId="0" borderId="12" xfId="0" quotePrefix="1" applyFont="1" applyFill="1" applyBorder="1" applyAlignment="1">
      <alignment horizontal="left"/>
    </xf>
    <xf numFmtId="171" fontId="6" fillId="0" borderId="12" xfId="0" quotePrefix="1" applyNumberFormat="1" applyFont="1" applyFill="1" applyBorder="1" applyAlignment="1">
      <alignment horizontal="center"/>
    </xf>
    <xf numFmtId="0" fontId="4" fillId="0" borderId="12" xfId="0" quotePrefix="1" applyFont="1" applyBorder="1" applyAlignment="1">
      <alignment horizontal="left"/>
    </xf>
    <xf numFmtId="0" fontId="4" fillId="0" borderId="12" xfId="0" quotePrefix="1" applyFont="1" applyFill="1" applyBorder="1" applyAlignment="1">
      <alignment horizontal="left" indent="2"/>
    </xf>
    <xf numFmtId="2" fontId="7" fillId="0" borderId="12" xfId="1" applyNumberFormat="1" applyFont="1" applyFill="1" applyBorder="1" applyAlignment="1">
      <alignment horizontal="center"/>
    </xf>
    <xf numFmtId="0" fontId="4" fillId="0" borderId="14" xfId="0" applyFont="1" applyFill="1" applyBorder="1"/>
    <xf numFmtId="0" fontId="0" fillId="0" borderId="19" xfId="0" applyBorder="1"/>
    <xf numFmtId="167" fontId="0" fillId="0" borderId="20" xfId="0" applyNumberFormat="1" applyBorder="1"/>
    <xf numFmtId="43" fontId="0" fillId="0" borderId="21" xfId="0" applyNumberFormat="1" applyBorder="1"/>
    <xf numFmtId="167" fontId="1" fillId="2" borderId="11" xfId="2" applyNumberFormat="1" applyFill="1" applyBorder="1"/>
    <xf numFmtId="0" fontId="0" fillId="0" borderId="10" xfId="0" applyBorder="1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4" fillId="0" borderId="1" xfId="0" applyFont="1" applyBorder="1"/>
    <xf numFmtId="183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/>
    </xf>
    <xf numFmtId="180" fontId="7" fillId="0" borderId="1" xfId="0" applyNumberFormat="1" applyFont="1" applyBorder="1"/>
    <xf numFmtId="180" fontId="5" fillId="0" borderId="1" xfId="0" applyNumberFormat="1" applyFont="1" applyBorder="1"/>
    <xf numFmtId="44" fontId="7" fillId="0" borderId="1" xfId="2" applyFont="1" applyFill="1" applyBorder="1"/>
    <xf numFmtId="174" fontId="7" fillId="0" borderId="1" xfId="2" applyNumberFormat="1" applyFont="1" applyFill="1" applyBorder="1"/>
    <xf numFmtId="173" fontId="7" fillId="0" borderId="1" xfId="0" applyNumberFormat="1" applyFont="1" applyFill="1" applyBorder="1"/>
    <xf numFmtId="8" fontId="7" fillId="0" borderId="1" xfId="0" applyNumberFormat="1" applyFont="1" applyBorder="1"/>
    <xf numFmtId="0" fontId="4" fillId="0" borderId="1" xfId="0" applyFont="1" applyFill="1" applyBorder="1"/>
    <xf numFmtId="6" fontId="7" fillId="0" borderId="1" xfId="0" applyNumberFormat="1" applyFont="1" applyBorder="1"/>
    <xf numFmtId="0" fontId="4" fillId="0" borderId="1" xfId="0" quotePrefix="1" applyFont="1" applyBorder="1" applyAlignment="1">
      <alignment horizontal="left"/>
    </xf>
    <xf numFmtId="164" fontId="7" fillId="0" borderId="1" xfId="0" applyNumberFormat="1" applyFont="1" applyFill="1" applyBorder="1"/>
    <xf numFmtId="8" fontId="7" fillId="0" borderId="1" xfId="2" applyNumberFormat="1" applyFont="1" applyFill="1" applyBorder="1"/>
    <xf numFmtId="0" fontId="4" fillId="0" borderId="1" xfId="0" applyFont="1" applyBorder="1" applyAlignment="1">
      <alignment horizontal="left"/>
    </xf>
    <xf numFmtId="10" fontId="7" fillId="0" borderId="1" xfId="0" applyNumberFormat="1" applyFont="1" applyFill="1" applyBorder="1"/>
    <xf numFmtId="43" fontId="7" fillId="0" borderId="1" xfId="1" applyNumberFormat="1" applyFont="1" applyBorder="1"/>
    <xf numFmtId="0" fontId="4" fillId="0" borderId="1" xfId="0" quotePrefix="1" applyFont="1" applyFill="1" applyBorder="1" applyAlignment="1">
      <alignment horizontal="left"/>
    </xf>
    <xf numFmtId="167" fontId="4" fillId="0" borderId="1" xfId="0" applyNumberFormat="1" applyFont="1" applyBorder="1"/>
    <xf numFmtId="43" fontId="7" fillId="0" borderId="1" xfId="1" applyFont="1" applyBorder="1" applyAlignment="1">
      <alignment horizontal="center"/>
    </xf>
    <xf numFmtId="167" fontId="7" fillId="0" borderId="1" xfId="1" applyNumberFormat="1" applyFont="1" applyBorder="1" applyAlignment="1">
      <alignment horizontal="center"/>
    </xf>
    <xf numFmtId="0" fontId="6" fillId="0" borderId="1" xfId="0" applyFont="1" applyBorder="1"/>
    <xf numFmtId="171" fontId="6" fillId="0" borderId="1" xfId="0" applyNumberFormat="1" applyFont="1" applyBorder="1"/>
    <xf numFmtId="0" fontId="4" fillId="0" borderId="11" xfId="0" applyFont="1" applyBorder="1"/>
    <xf numFmtId="164" fontId="7" fillId="0" borderId="11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10" xfId="0" quotePrefix="1" applyFont="1" applyBorder="1" applyAlignment="1">
      <alignment horizontal="left"/>
    </xf>
    <xf numFmtId="164" fontId="7" fillId="0" borderId="10" xfId="0" applyNumberFormat="1" applyFont="1" applyFill="1" applyBorder="1" applyAlignment="1">
      <alignment horizontal="center"/>
    </xf>
    <xf numFmtId="0" fontId="9" fillId="0" borderId="1" xfId="0" quotePrefix="1" applyFont="1" applyBorder="1" applyAlignment="1">
      <alignment horizontal="left"/>
    </xf>
    <xf numFmtId="0" fontId="8" fillId="0" borderId="1" xfId="0" applyFont="1" applyBorder="1"/>
    <xf numFmtId="167" fontId="4" fillId="0" borderId="1" xfId="1" applyNumberFormat="1" applyFont="1" applyBorder="1"/>
    <xf numFmtId="0" fontId="8" fillId="0" borderId="1" xfId="0" applyFont="1" applyFill="1" applyBorder="1" applyAlignment="1"/>
    <xf numFmtId="0" fontId="12" fillId="0" borderId="1" xfId="0" applyFont="1" applyBorder="1" applyAlignment="1"/>
    <xf numFmtId="0" fontId="12" fillId="0" borderId="1" xfId="0" applyFont="1" applyFill="1" applyBorder="1" applyAlignment="1"/>
    <xf numFmtId="0" fontId="12" fillId="0" borderId="1" xfId="0" quotePrefix="1" applyFont="1" applyBorder="1" applyAlignment="1">
      <alignment horizontal="left"/>
    </xf>
    <xf numFmtId="0" fontId="12" fillId="0" borderId="1" xfId="0" quotePrefix="1" applyFont="1" applyBorder="1" applyAlignment="1"/>
    <xf numFmtId="0" fontId="12" fillId="0" borderId="11" xfId="0" applyFont="1" applyBorder="1" applyAlignment="1"/>
    <xf numFmtId="0" fontId="12" fillId="0" borderId="11" xfId="0" applyFont="1" applyFill="1" applyBorder="1" applyAlignment="1"/>
    <xf numFmtId="0" fontId="12" fillId="0" borderId="11" xfId="0" quotePrefix="1" applyFont="1" applyBorder="1" applyAlignment="1"/>
    <xf numFmtId="0" fontId="0" fillId="0" borderId="10" xfId="0" quotePrefix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1" xfId="0" applyNumberFormat="1" applyBorder="1"/>
    <xf numFmtId="0" fontId="4" fillId="0" borderId="11" xfId="0" quotePrefix="1" applyFont="1" applyBorder="1" applyAlignment="1">
      <alignment horizontal="left"/>
    </xf>
    <xf numFmtId="0" fontId="0" fillId="2" borderId="10" xfId="0" applyFill="1" applyBorder="1"/>
    <xf numFmtId="0" fontId="0" fillId="2" borderId="1" xfId="0" quotePrefix="1" applyFill="1" applyBorder="1" applyAlignment="1">
      <alignment horizontal="left"/>
    </xf>
    <xf numFmtId="0" fontId="4" fillId="2" borderId="1" xfId="0" applyFont="1" applyFill="1" applyBorder="1"/>
    <xf numFmtId="0" fontId="4" fillId="2" borderId="11" xfId="0" applyFont="1" applyFill="1" applyBorder="1"/>
    <xf numFmtId="0" fontId="4" fillId="2" borderId="10" xfId="0" applyFont="1" applyFill="1" applyBorder="1"/>
    <xf numFmtId="0" fontId="8" fillId="2" borderId="1" xfId="0" applyFont="1" applyFill="1" applyBorder="1"/>
    <xf numFmtId="0" fontId="12" fillId="2" borderId="1" xfId="0" quotePrefix="1" applyFont="1" applyFill="1" applyBorder="1" applyAlignment="1">
      <alignment horizontal="left"/>
    </xf>
    <xf numFmtId="0" fontId="12" fillId="2" borderId="11" xfId="0" applyFont="1" applyFill="1" applyBorder="1" applyAlignment="1"/>
    <xf numFmtId="0" fontId="12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3" fillId="2" borderId="10" xfId="0" applyFont="1" applyFill="1" applyBorder="1"/>
    <xf numFmtId="5" fontId="0" fillId="2" borderId="1" xfId="0" applyNumberFormat="1" applyFill="1" applyBorder="1"/>
    <xf numFmtId="171" fontId="7" fillId="2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657"/>
  <sheetViews>
    <sheetView showGridLines="0" tabSelected="1" zoomScale="80" zoomScaleNormal="80" workbookViewId="0"/>
  </sheetViews>
  <sheetFormatPr defaultColWidth="9.109375" defaultRowHeight="13.2" outlineLevelRow="1" x14ac:dyDescent="0.25"/>
  <cols>
    <col min="1" max="1" width="10" customWidth="1"/>
    <col min="2" max="2" width="9.44140625" bestFit="1" customWidth="1"/>
    <col min="3" max="4" width="9.44140625" customWidth="1"/>
    <col min="5" max="5" width="11.88671875" customWidth="1"/>
    <col min="6" max="6" width="15.5546875" customWidth="1"/>
    <col min="7" max="7" width="15.6640625" customWidth="1"/>
    <col min="8" max="8" width="14.109375" customWidth="1"/>
    <col min="9" max="9" width="4.6640625" customWidth="1"/>
    <col min="10" max="12" width="16.33203125" customWidth="1"/>
    <col min="13" max="13" width="16" customWidth="1"/>
    <col min="14" max="15" width="15.5546875" customWidth="1"/>
    <col min="16" max="16" width="5" customWidth="1"/>
    <col min="17" max="19" width="13.6640625" customWidth="1"/>
    <col min="20" max="20" width="13" customWidth="1"/>
    <col min="21" max="21" width="14.44140625" customWidth="1"/>
    <col min="22" max="22" width="5" customWidth="1"/>
    <col min="23" max="23" width="16.44140625" bestFit="1" customWidth="1"/>
    <col min="24" max="24" width="15.88671875" bestFit="1" customWidth="1"/>
    <col min="25" max="25" width="17.33203125" bestFit="1" customWidth="1"/>
    <col min="26" max="26" width="15.5546875" bestFit="1" customWidth="1"/>
    <col min="27" max="27" width="13.6640625" bestFit="1" customWidth="1"/>
    <col min="28" max="28" width="5.5546875" customWidth="1"/>
    <col min="29" max="29" width="16.44140625" bestFit="1" customWidth="1"/>
    <col min="30" max="30" width="15.88671875" bestFit="1" customWidth="1"/>
    <col min="31" max="31" width="17.33203125" bestFit="1" customWidth="1"/>
    <col min="32" max="32" width="15.5546875" bestFit="1" customWidth="1"/>
    <col min="33" max="33" width="12.88671875" bestFit="1" customWidth="1"/>
    <col min="34" max="34" width="5" customWidth="1"/>
    <col min="35" max="39" width="15" bestFit="1" customWidth="1"/>
    <col min="40" max="40" width="5" customWidth="1"/>
    <col min="41" max="43" width="16.33203125" bestFit="1" customWidth="1"/>
    <col min="44" max="44" width="5" customWidth="1"/>
    <col min="45" max="47" width="11.5546875" bestFit="1" customWidth="1"/>
    <col min="48" max="50" width="12.33203125" bestFit="1" customWidth="1"/>
    <col min="51" max="65" width="11.88671875" customWidth="1"/>
    <col min="66" max="72" width="11.88671875" style="2" customWidth="1"/>
    <col min="73" max="16384" width="9.109375" style="2"/>
  </cols>
  <sheetData>
    <row r="1" spans="1:65" ht="15.6" x14ac:dyDescent="0.3">
      <c r="A1" s="1" t="s">
        <v>10</v>
      </c>
    </row>
    <row r="2" spans="1:65" s="5" customFormat="1" x14ac:dyDescent="0.25">
      <c r="A2" s="3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/>
      <c r="AA2"/>
      <c r="AB2"/>
      <c r="AC2"/>
      <c r="AD2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5" customFormat="1" x14ac:dyDescent="0.25">
      <c r="A3" s="6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/>
      <c r="AA3"/>
      <c r="AB3"/>
      <c r="AC3"/>
      <c r="AD3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s="5" customFormat="1" x14ac:dyDescent="0.25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/>
      <c r="AA4"/>
      <c r="AB4"/>
      <c r="AC4"/>
      <c r="AD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s="5" customFormat="1" x14ac:dyDescent="0.25">
      <c r="A5" s="22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/>
      <c r="AA5"/>
      <c r="AB5"/>
      <c r="AC5"/>
      <c r="AD5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s="5" customFormat="1" x14ac:dyDescent="0.25">
      <c r="A6" s="2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/>
      <c r="AA6"/>
      <c r="AB6"/>
      <c r="AC6"/>
      <c r="AD6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s="43" customFormat="1" x14ac:dyDescent="0.25">
      <c r="B7" s="106" t="s">
        <v>4</v>
      </c>
      <c r="C7" s="107"/>
      <c r="D7" s="107"/>
      <c r="E7" s="111" t="s">
        <v>84</v>
      </c>
      <c r="F7" s="122" t="s">
        <v>85</v>
      </c>
      <c r="G7" s="122" t="s">
        <v>86</v>
      </c>
      <c r="H7" s="107"/>
      <c r="I7" s="107"/>
      <c r="J7" s="128"/>
      <c r="K7" s="107"/>
      <c r="L7" s="111" t="s">
        <v>84</v>
      </c>
      <c r="M7" s="122" t="s">
        <v>85</v>
      </c>
      <c r="N7" s="122" t="s">
        <v>86</v>
      </c>
      <c r="O7" s="129"/>
    </row>
    <row r="8" spans="1:65" s="43" customFormat="1" x14ac:dyDescent="0.25">
      <c r="B8" s="123"/>
      <c r="E8" s="22"/>
      <c r="F8" s="124"/>
      <c r="G8" s="124"/>
      <c r="J8" s="103"/>
      <c r="O8" s="130"/>
    </row>
    <row r="9" spans="1:65" s="43" customFormat="1" x14ac:dyDescent="0.25">
      <c r="B9" s="133" t="s">
        <v>93</v>
      </c>
      <c r="C9" s="134"/>
      <c r="D9" s="134"/>
      <c r="E9" s="135"/>
      <c r="F9" s="136"/>
      <c r="G9" s="136"/>
      <c r="H9" s="134"/>
      <c r="I9" s="134"/>
      <c r="J9" s="137"/>
      <c r="K9" s="134"/>
      <c r="L9" s="134"/>
      <c r="M9" s="134"/>
      <c r="N9" s="134"/>
      <c r="O9" s="138"/>
    </row>
    <row r="10" spans="1:65" s="43" customFormat="1" x14ac:dyDescent="0.25">
      <c r="A10" s="102"/>
      <c r="B10" s="125" t="s">
        <v>95</v>
      </c>
      <c r="E10" s="104">
        <f>2048307/1000000</f>
        <v>2.0483069999999999</v>
      </c>
      <c r="F10" s="114">
        <f>+E10</f>
        <v>2.0483069999999999</v>
      </c>
      <c r="G10" s="114">
        <f>+F10</f>
        <v>2.0483069999999999</v>
      </c>
      <c r="H10" s="105" t="s">
        <v>5</v>
      </c>
      <c r="J10" s="127" t="s">
        <v>87</v>
      </c>
      <c r="L10" s="115">
        <v>48</v>
      </c>
      <c r="M10" s="115">
        <v>23</v>
      </c>
      <c r="N10" s="115">
        <v>9</v>
      </c>
      <c r="O10" s="108"/>
    </row>
    <row r="11" spans="1:65" s="43" customFormat="1" x14ac:dyDescent="0.25">
      <c r="A11" s="102"/>
      <c r="B11" s="125" t="s">
        <v>95</v>
      </c>
      <c r="E11" s="104">
        <f>1833234.765/1000000</f>
        <v>1.8332347649999998</v>
      </c>
      <c r="F11" s="104">
        <v>1.9458916499999999</v>
      </c>
      <c r="G11" s="116">
        <f>G$10-AVERAGE(E$10-E11,F$10-F11)/AVERAGE(L10:M10)*N10</f>
        <v>2.008062094859155</v>
      </c>
      <c r="H11" s="105" t="s">
        <v>97</v>
      </c>
      <c r="I11" s="52"/>
      <c r="J11" s="127" t="s">
        <v>88</v>
      </c>
      <c r="L11" s="115">
        <v>55</v>
      </c>
      <c r="M11" s="115">
        <v>27</v>
      </c>
      <c r="N11" s="115">
        <v>11</v>
      </c>
      <c r="O11" s="108"/>
    </row>
    <row r="12" spans="1:65" s="43" customFormat="1" x14ac:dyDescent="0.25">
      <c r="A12" s="102"/>
      <c r="B12" s="125" t="s">
        <v>95</v>
      </c>
      <c r="E12" s="104">
        <f>1802510.16/1000000</f>
        <v>1.80251016</v>
      </c>
      <c r="F12" s="104">
        <v>1.92540858</v>
      </c>
      <c r="G12" s="116">
        <f>G$10-AVERAGE(E$10-E12,F$10-F12)/AVERAGE(L11:M11)*N11</f>
        <v>1.9988478797560976</v>
      </c>
      <c r="H12" s="105" t="s">
        <v>98</v>
      </c>
      <c r="I12" s="52"/>
      <c r="J12" s="127" t="s">
        <v>91</v>
      </c>
      <c r="L12" s="119">
        <f t="shared" ref="L12:N13" si="0">365/L10/12</f>
        <v>0.63368055555555558</v>
      </c>
      <c r="M12" s="119">
        <f t="shared" si="0"/>
        <v>1.3224637681159421</v>
      </c>
      <c r="N12" s="119">
        <f t="shared" si="0"/>
        <v>3.3796296296296298</v>
      </c>
      <c r="O12" s="108"/>
    </row>
    <row r="13" spans="1:65" s="43" customFormat="1" x14ac:dyDescent="0.25">
      <c r="A13" s="102"/>
      <c r="B13" s="117" t="s">
        <v>89</v>
      </c>
      <c r="D13" s="105"/>
      <c r="E13" s="118">
        <f>1-AVERAGE(E11)/E10</f>
        <v>0.10499999999999998</v>
      </c>
      <c r="F13" s="118">
        <f>1-AVERAGE(F11)/F10</f>
        <v>5.0000000000000044E-2</v>
      </c>
      <c r="G13" s="118">
        <f>1-AVERAGE(G11)/G10</f>
        <v>1.9647887323943625E-2</v>
      </c>
      <c r="H13" s="105"/>
      <c r="I13" s="52"/>
      <c r="J13" s="127" t="s">
        <v>92</v>
      </c>
      <c r="L13" s="119">
        <f t="shared" si="0"/>
        <v>0.55303030303030309</v>
      </c>
      <c r="M13" s="119">
        <f t="shared" si="0"/>
        <v>1.1265432098765433</v>
      </c>
      <c r="N13" s="119">
        <f t="shared" si="0"/>
        <v>2.7651515151515151</v>
      </c>
      <c r="O13" s="108"/>
    </row>
    <row r="14" spans="1:65" s="43" customFormat="1" x14ac:dyDescent="0.25">
      <c r="A14" s="102"/>
      <c r="B14" s="139"/>
      <c r="C14" s="140"/>
      <c r="D14" s="141"/>
      <c r="E14" s="142"/>
      <c r="F14" s="142"/>
      <c r="G14" s="142"/>
      <c r="H14" s="141"/>
      <c r="I14" s="143"/>
      <c r="J14" s="144"/>
      <c r="K14" s="140"/>
      <c r="L14" s="145"/>
      <c r="M14" s="145"/>
      <c r="N14" s="145"/>
      <c r="O14" s="146"/>
    </row>
    <row r="15" spans="1:65" s="43" customFormat="1" x14ac:dyDescent="0.25">
      <c r="A15" s="102"/>
      <c r="B15" s="126" t="s">
        <v>94</v>
      </c>
      <c r="D15" s="105"/>
      <c r="E15" s="118"/>
      <c r="F15" s="118"/>
      <c r="G15" s="118"/>
      <c r="H15" s="105"/>
      <c r="I15" s="52"/>
      <c r="J15" s="127"/>
      <c r="L15" s="119"/>
      <c r="M15" s="119"/>
      <c r="N15" s="119"/>
      <c r="O15" s="108"/>
    </row>
    <row r="16" spans="1:65" s="43" customFormat="1" x14ac:dyDescent="0.25">
      <c r="A16" s="102"/>
      <c r="B16" s="120" t="s">
        <v>6</v>
      </c>
      <c r="E16" s="104">
        <f>3210570/1000000</f>
        <v>3.2105700000000001</v>
      </c>
      <c r="F16" s="114">
        <f>+E16</f>
        <v>3.2105700000000001</v>
      </c>
      <c r="G16" s="114">
        <f>+F16</f>
        <v>3.2105700000000001</v>
      </c>
      <c r="H16" s="105" t="s">
        <v>5</v>
      </c>
      <c r="J16" s="127" t="s">
        <v>87</v>
      </c>
      <c r="L16" s="115">
        <v>46</v>
      </c>
      <c r="M16" s="115">
        <v>21</v>
      </c>
      <c r="N16" s="121">
        <v>9</v>
      </c>
      <c r="O16" s="108"/>
    </row>
    <row r="17" spans="1:65" s="43" customFormat="1" x14ac:dyDescent="0.25">
      <c r="B17" s="120" t="s">
        <v>6</v>
      </c>
      <c r="E17" s="104">
        <f>3017935.8/1000000</f>
        <v>3.0179357999999996</v>
      </c>
      <c r="F17" s="104">
        <v>3.1238846099999997</v>
      </c>
      <c r="G17" s="116">
        <f>G$16-AVERAGE(E$16-E17,F$16-F17)/AVERAGE(L10:M10)*N10</f>
        <v>3.1751632914084507</v>
      </c>
      <c r="H17" s="105" t="s">
        <v>97</v>
      </c>
      <c r="J17" s="127" t="s">
        <v>88</v>
      </c>
      <c r="L17" s="115">
        <v>51</v>
      </c>
      <c r="M17" s="115">
        <v>27</v>
      </c>
      <c r="N17" s="121">
        <v>11</v>
      </c>
      <c r="O17" s="108"/>
    </row>
    <row r="18" spans="1:65" s="43" customFormat="1" x14ac:dyDescent="0.25">
      <c r="A18" s="102"/>
      <c r="B18" s="120" t="s">
        <v>6</v>
      </c>
      <c r="E18" s="104">
        <f>2998672.38/1000000</f>
        <v>2.9986723799999999</v>
      </c>
      <c r="F18" s="104">
        <v>3.0949894800000002</v>
      </c>
      <c r="G18" s="116">
        <f>G$16-AVERAGE(E$16-E18,F$16-F18)/AVERAGE(L11:M11)*N11</f>
        <v>3.1666400056097563</v>
      </c>
      <c r="H18" s="105" t="s">
        <v>98</v>
      </c>
      <c r="I18" s="113"/>
      <c r="J18" s="127" t="s">
        <v>91</v>
      </c>
      <c r="L18" s="119">
        <f t="shared" ref="L18:N19" si="1">365/L16/12</f>
        <v>0.66123188405797106</v>
      </c>
      <c r="M18" s="119">
        <f t="shared" si="1"/>
        <v>1.4484126984126984</v>
      </c>
      <c r="N18" s="119">
        <f t="shared" si="1"/>
        <v>3.3796296296296298</v>
      </c>
      <c r="O18" s="108"/>
    </row>
    <row r="19" spans="1:65" s="43" customFormat="1" x14ac:dyDescent="0.25">
      <c r="B19" s="117" t="s">
        <v>89</v>
      </c>
      <c r="D19" s="105"/>
      <c r="E19" s="118">
        <f>1-AVERAGE(E17)/E16</f>
        <v>6.0000000000000164E-2</v>
      </c>
      <c r="F19" s="118">
        <f>1-AVERAGE(F17)/F16</f>
        <v>2.7000000000000135E-2</v>
      </c>
      <c r="G19" s="118">
        <f>1-AVERAGE(G17)/G16</f>
        <v>1.1028169014084543E-2</v>
      </c>
      <c r="H19" s="105"/>
      <c r="J19" s="127" t="s">
        <v>92</v>
      </c>
      <c r="L19" s="119">
        <f t="shared" si="1"/>
        <v>0.59640522875816993</v>
      </c>
      <c r="M19" s="119">
        <f t="shared" si="1"/>
        <v>1.1265432098765433</v>
      </c>
      <c r="N19" s="119">
        <f t="shared" si="1"/>
        <v>2.7651515151515151</v>
      </c>
      <c r="O19" s="108"/>
    </row>
    <row r="20" spans="1:65" s="43" customFormat="1" x14ac:dyDescent="0.25">
      <c r="B20" s="131"/>
      <c r="C20" s="109"/>
      <c r="D20" s="109"/>
      <c r="E20" s="109"/>
      <c r="F20" s="109"/>
      <c r="G20" s="109"/>
      <c r="H20" s="132"/>
      <c r="I20" s="109"/>
      <c r="J20" s="109"/>
      <c r="K20" s="109"/>
      <c r="L20" s="109"/>
      <c r="M20" s="109"/>
      <c r="N20" s="109"/>
      <c r="O20" s="110"/>
    </row>
    <row r="21" spans="1:65" s="43" customFormat="1" x14ac:dyDescent="0.25"/>
    <row r="22" spans="1:65" x14ac:dyDescent="0.25">
      <c r="A22" s="151"/>
      <c r="B22" s="195" t="s">
        <v>12</v>
      </c>
      <c r="C22" s="151"/>
      <c r="D22" s="196" t="s">
        <v>20</v>
      </c>
      <c r="E22" s="2"/>
      <c r="F22" s="211" t="s">
        <v>78</v>
      </c>
      <c r="G22" s="211" t="s">
        <v>78</v>
      </c>
      <c r="H22" s="211" t="s">
        <v>78</v>
      </c>
      <c r="I22" s="2"/>
      <c r="J22" s="151" t="s">
        <v>22</v>
      </c>
      <c r="K22" s="151" t="s">
        <v>22</v>
      </c>
      <c r="L22" s="151" t="s">
        <v>24</v>
      </c>
      <c r="M22" s="151" t="s">
        <v>24</v>
      </c>
      <c r="N22" s="151" t="s">
        <v>25</v>
      </c>
      <c r="O22" s="151" t="s">
        <v>25</v>
      </c>
      <c r="P22" s="2"/>
      <c r="Q22" s="151" t="s">
        <v>50</v>
      </c>
      <c r="R22" s="151" t="s">
        <v>50</v>
      </c>
      <c r="S22" s="151" t="s">
        <v>50</v>
      </c>
      <c r="T22" s="200" t="s">
        <v>52</v>
      </c>
      <c r="U22" s="200" t="s">
        <v>73</v>
      </c>
      <c r="V22" s="2"/>
      <c r="W22" s="151" t="s">
        <v>9</v>
      </c>
      <c r="X22" s="151" t="s">
        <v>9</v>
      </c>
      <c r="Y22" s="151" t="s">
        <v>9</v>
      </c>
      <c r="Z22" s="151" t="s">
        <v>9</v>
      </c>
      <c r="AA22" s="200" t="s">
        <v>9</v>
      </c>
      <c r="AB22" s="2"/>
      <c r="AC22" s="151" t="s">
        <v>30</v>
      </c>
      <c r="AD22" s="151" t="s">
        <v>30</v>
      </c>
      <c r="AE22" s="151" t="s">
        <v>30</v>
      </c>
      <c r="AF22" s="151" t="s">
        <v>30</v>
      </c>
      <c r="AG22" s="200" t="s">
        <v>30</v>
      </c>
      <c r="AH22" s="2"/>
      <c r="AI22" s="151" t="s">
        <v>39</v>
      </c>
      <c r="AJ22" s="151" t="s">
        <v>39</v>
      </c>
      <c r="AK22" s="151" t="s">
        <v>39</v>
      </c>
      <c r="AL22" s="151" t="s">
        <v>39</v>
      </c>
      <c r="AM22" s="200" t="s">
        <v>39</v>
      </c>
      <c r="AN22" s="2"/>
      <c r="AO22" s="151" t="s">
        <v>55</v>
      </c>
      <c r="AP22" s="151" t="s">
        <v>55</v>
      </c>
      <c r="AQ22" s="200" t="s">
        <v>55</v>
      </c>
      <c r="AR22" s="2"/>
      <c r="AS22" s="151" t="s">
        <v>64</v>
      </c>
      <c r="AT22" s="151" t="s">
        <v>64</v>
      </c>
      <c r="AU22" s="151" t="s">
        <v>64</v>
      </c>
      <c r="AV22" s="200" t="s">
        <v>64</v>
      </c>
      <c r="AW22" s="200" t="s">
        <v>64</v>
      </c>
      <c r="AX22" s="200" t="s">
        <v>64</v>
      </c>
      <c r="AY22" s="43"/>
      <c r="BM22" s="2"/>
    </row>
    <row r="23" spans="1:65" x14ac:dyDescent="0.25">
      <c r="A23" s="152"/>
      <c r="B23" s="158">
        <v>36831</v>
      </c>
      <c r="C23" s="152"/>
      <c r="D23" s="197" t="s">
        <v>19</v>
      </c>
      <c r="E23" s="2"/>
      <c r="F23" s="210"/>
      <c r="G23" s="210"/>
      <c r="H23" s="210"/>
      <c r="I23" s="2"/>
      <c r="J23" s="152" t="s">
        <v>71</v>
      </c>
      <c r="K23" s="152" t="s">
        <v>71</v>
      </c>
      <c r="L23" s="152" t="s">
        <v>71</v>
      </c>
      <c r="M23" s="152" t="s">
        <v>71</v>
      </c>
      <c r="N23" s="152" t="s">
        <v>71</v>
      </c>
      <c r="O23" s="152" t="s">
        <v>71</v>
      </c>
      <c r="P23" s="2"/>
      <c r="Q23" s="152" t="s">
        <v>51</v>
      </c>
      <c r="R23" s="153" t="s">
        <v>53</v>
      </c>
      <c r="S23" s="152" t="s">
        <v>54</v>
      </c>
      <c r="T23" s="210" t="s">
        <v>72</v>
      </c>
      <c r="U23" s="210" t="s">
        <v>72</v>
      </c>
      <c r="V23" s="2"/>
      <c r="W23" s="153" t="s">
        <v>26</v>
      </c>
      <c r="X23" s="153" t="s">
        <v>26</v>
      </c>
      <c r="Y23" s="154" t="s">
        <v>57</v>
      </c>
      <c r="Z23" s="153" t="s">
        <v>58</v>
      </c>
      <c r="AA23" s="209" t="s">
        <v>68</v>
      </c>
      <c r="AB23" s="2"/>
      <c r="AC23" s="153" t="s">
        <v>26</v>
      </c>
      <c r="AD23" s="153" t="s">
        <v>26</v>
      </c>
      <c r="AE23" s="154" t="s">
        <v>57</v>
      </c>
      <c r="AF23" s="153" t="s">
        <v>58</v>
      </c>
      <c r="AG23" s="209" t="s">
        <v>68</v>
      </c>
      <c r="AH23" s="2"/>
      <c r="AI23" s="153" t="s">
        <v>40</v>
      </c>
      <c r="AJ23" s="153" t="s">
        <v>42</v>
      </c>
      <c r="AK23" s="153" t="s">
        <v>43</v>
      </c>
      <c r="AL23" s="153" t="s">
        <v>45</v>
      </c>
      <c r="AM23" s="209" t="s">
        <v>68</v>
      </c>
      <c r="AN23" s="2"/>
      <c r="AO23" s="153" t="s">
        <v>56</v>
      </c>
      <c r="AP23" s="153" t="s">
        <v>45</v>
      </c>
      <c r="AQ23" s="201" t="s">
        <v>68</v>
      </c>
      <c r="AR23" s="2"/>
      <c r="AS23" s="152" t="s">
        <v>65</v>
      </c>
      <c r="AT23" s="153" t="s">
        <v>66</v>
      </c>
      <c r="AU23" s="153" t="s">
        <v>67</v>
      </c>
      <c r="AV23" s="210" t="s">
        <v>65</v>
      </c>
      <c r="AW23" s="201" t="s">
        <v>66</v>
      </c>
      <c r="AX23" s="201" t="s">
        <v>67</v>
      </c>
      <c r="AY23" s="43"/>
      <c r="BM23" s="2"/>
    </row>
    <row r="24" spans="1:65" x14ac:dyDescent="0.25">
      <c r="A24" s="152"/>
      <c r="B24" s="156" t="s">
        <v>23</v>
      </c>
      <c r="C24" s="152"/>
      <c r="D24" s="198">
        <f>+D364</f>
        <v>25</v>
      </c>
      <c r="E24" s="2"/>
      <c r="F24" s="212">
        <f>+XNPV(F$26,F$51:F$364,$A$51:$A$364)</f>
        <v>1412506.6674122214</v>
      </c>
      <c r="G24" s="212">
        <f>+XNPV(G$26,G$51:G$364,$A$51:$A$364)</f>
        <v>-1495081.307448372</v>
      </c>
      <c r="H24" s="212">
        <f>+XNPV(H$26,H$51:H$364,$A$51:$A$364)</f>
        <v>-82574.640036151599</v>
      </c>
      <c r="I24" s="2"/>
      <c r="J24" s="152" t="s">
        <v>2</v>
      </c>
      <c r="K24" s="152" t="s">
        <v>3</v>
      </c>
      <c r="L24" s="152" t="s">
        <v>2</v>
      </c>
      <c r="M24" s="152" t="s">
        <v>3</v>
      </c>
      <c r="N24" s="152" t="s">
        <v>2</v>
      </c>
      <c r="O24" s="152" t="s">
        <v>3</v>
      </c>
      <c r="P24" s="2"/>
      <c r="Q24" s="152" t="s">
        <v>44</v>
      </c>
      <c r="R24" s="152" t="s">
        <v>44</v>
      </c>
      <c r="S24" s="152" t="s">
        <v>44</v>
      </c>
      <c r="T24" s="201" t="s">
        <v>69</v>
      </c>
      <c r="U24" s="201" t="s">
        <v>69</v>
      </c>
      <c r="V24" s="2"/>
      <c r="W24" s="152" t="s">
        <v>12</v>
      </c>
      <c r="X24" s="152" t="s">
        <v>12</v>
      </c>
      <c r="Y24" s="153" t="s">
        <v>29</v>
      </c>
      <c r="Z24" s="153" t="s">
        <v>29</v>
      </c>
      <c r="AA24" s="201" t="s">
        <v>69</v>
      </c>
      <c r="AB24" s="2"/>
      <c r="AC24" s="152" t="s">
        <v>12</v>
      </c>
      <c r="AD24" s="152" t="s">
        <v>12</v>
      </c>
      <c r="AE24" s="153" t="s">
        <v>29</v>
      </c>
      <c r="AF24" s="153" t="s">
        <v>29</v>
      </c>
      <c r="AG24" s="201" t="s">
        <v>69</v>
      </c>
      <c r="AH24" s="2"/>
      <c r="AI24" s="153" t="s">
        <v>49</v>
      </c>
      <c r="AJ24" s="152" t="s">
        <v>41</v>
      </c>
      <c r="AK24" s="152" t="s">
        <v>44</v>
      </c>
      <c r="AL24" s="152" t="s">
        <v>46</v>
      </c>
      <c r="AM24" s="201" t="s">
        <v>69</v>
      </c>
      <c r="AN24" s="2"/>
      <c r="AO24" s="152" t="s">
        <v>44</v>
      </c>
      <c r="AP24" s="152" t="s">
        <v>46</v>
      </c>
      <c r="AQ24" s="201" t="s">
        <v>69</v>
      </c>
      <c r="AR24" s="2"/>
      <c r="AS24" s="152" t="s">
        <v>44</v>
      </c>
      <c r="AT24" s="152" t="s">
        <v>44</v>
      </c>
      <c r="AU24" s="152" t="s">
        <v>44</v>
      </c>
      <c r="AV24" s="201" t="s">
        <v>69</v>
      </c>
      <c r="AW24" s="201" t="s">
        <v>69</v>
      </c>
      <c r="AX24" s="201" t="s">
        <v>69</v>
      </c>
      <c r="AY24" s="43"/>
      <c r="BM24" s="2"/>
    </row>
    <row r="25" spans="1:65" s="5" customFormat="1" x14ac:dyDescent="0.25">
      <c r="A25" s="156"/>
      <c r="B25" s="158">
        <f>+EDATE(StartDate,25*12)</f>
        <v>45962</v>
      </c>
      <c r="C25" s="156"/>
      <c r="D25" s="175"/>
      <c r="F25" s="210"/>
      <c r="G25" s="210"/>
      <c r="H25" s="210"/>
      <c r="J25" s="152" t="s">
        <v>12</v>
      </c>
      <c r="K25" s="152" t="s">
        <v>12</v>
      </c>
      <c r="L25" s="152" t="s">
        <v>12</v>
      </c>
      <c r="M25" s="152" t="s">
        <v>12</v>
      </c>
      <c r="N25" s="152" t="s">
        <v>12</v>
      </c>
      <c r="O25" s="152" t="s">
        <v>12</v>
      </c>
      <c r="Q25" s="156"/>
      <c r="R25" s="157">
        <v>-7.0000000000000007E-2</v>
      </c>
      <c r="S25" s="157">
        <v>0.1</v>
      </c>
      <c r="T25" s="202"/>
      <c r="U25" s="202"/>
      <c r="W25" s="158">
        <v>36831</v>
      </c>
      <c r="X25" s="158">
        <v>36831</v>
      </c>
      <c r="Y25" s="159">
        <v>0.44403824911155948</v>
      </c>
      <c r="Z25" s="160">
        <v>0.42389176418899471</v>
      </c>
      <c r="AA25" s="202"/>
      <c r="AC25" s="158">
        <v>37622</v>
      </c>
      <c r="AD25" s="158">
        <f>+AC25</f>
        <v>37622</v>
      </c>
      <c r="AE25" s="159">
        <v>0.36788334168843256</v>
      </c>
      <c r="AF25" s="160">
        <v>0.13199570870304</v>
      </c>
      <c r="AG25" s="202"/>
      <c r="AI25" s="161">
        <v>5822.2388509000002</v>
      </c>
      <c r="AJ25" s="161">
        <v>5588.4170635</v>
      </c>
      <c r="AK25" s="162">
        <v>2.6615476190476189E-2</v>
      </c>
      <c r="AL25" s="163">
        <v>2.5000000000000001E-2</v>
      </c>
      <c r="AM25" s="202"/>
      <c r="AO25" s="162">
        <v>0.25</v>
      </c>
      <c r="AP25" s="163">
        <v>1.35E-2</v>
      </c>
      <c r="AQ25" s="202"/>
      <c r="AS25" s="164">
        <v>1</v>
      </c>
      <c r="AT25" s="164">
        <v>1</v>
      </c>
      <c r="AU25" s="164">
        <v>2.2999999999999998</v>
      </c>
      <c r="AV25" s="202"/>
      <c r="AW25" s="202"/>
      <c r="AX25" s="202"/>
      <c r="AY25" s="43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1:65" s="5" customFormat="1" x14ac:dyDescent="0.25">
      <c r="A26" s="156"/>
      <c r="B26" s="156"/>
      <c r="C26" s="156"/>
      <c r="D26" s="175"/>
      <c r="F26" s="213">
        <v>0.1</v>
      </c>
      <c r="G26" s="213">
        <v>0.1</v>
      </c>
      <c r="H26" s="213">
        <v>0.1</v>
      </c>
      <c r="J26" s="158">
        <v>37347</v>
      </c>
      <c r="K26" s="158">
        <v>37347</v>
      </c>
      <c r="L26" s="158">
        <v>37347</v>
      </c>
      <c r="M26" s="158">
        <v>37622</v>
      </c>
      <c r="N26" s="158">
        <v>37987</v>
      </c>
      <c r="O26" s="158">
        <v>37987</v>
      </c>
      <c r="Q26" s="156"/>
      <c r="R26" s="156"/>
      <c r="S26" s="156"/>
      <c r="T26" s="202"/>
      <c r="U26" s="202"/>
      <c r="W26" s="153" t="s">
        <v>31</v>
      </c>
      <c r="X26" s="153" t="s">
        <v>34</v>
      </c>
      <c r="Y26" s="156"/>
      <c r="Z26" s="156"/>
      <c r="AA26" s="202"/>
      <c r="AC26" s="153" t="s">
        <v>31</v>
      </c>
      <c r="AD26" s="153" t="s">
        <v>34</v>
      </c>
      <c r="AE26" s="156"/>
      <c r="AF26" s="156"/>
      <c r="AG26" s="202"/>
      <c r="AI26" s="165"/>
      <c r="AJ26" s="165"/>
      <c r="AK26" s="165"/>
      <c r="AL26" s="165" t="s">
        <v>47</v>
      </c>
      <c r="AM26" s="202"/>
      <c r="AO26" s="156"/>
      <c r="AP26" s="165" t="s">
        <v>47</v>
      </c>
      <c r="AQ26" s="202"/>
      <c r="AS26" s="156"/>
      <c r="AT26" s="156"/>
      <c r="AU26" s="156"/>
      <c r="AV26" s="202"/>
      <c r="AW26" s="202"/>
      <c r="AX26" s="202"/>
      <c r="AY26" s="43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1:65" s="5" customFormat="1" x14ac:dyDescent="0.25">
      <c r="A27" s="156"/>
      <c r="B27" s="156"/>
      <c r="C27" s="156"/>
      <c r="D27" s="175"/>
      <c r="F27" s="202"/>
      <c r="G27" s="202"/>
      <c r="H27" s="202"/>
      <c r="J27" s="156" t="s">
        <v>23</v>
      </c>
      <c r="K27" s="156" t="s">
        <v>23</v>
      </c>
      <c r="L27" s="156" t="s">
        <v>23</v>
      </c>
      <c r="M27" s="156" t="s">
        <v>23</v>
      </c>
      <c r="N27" s="156" t="s">
        <v>23</v>
      </c>
      <c r="O27" s="156" t="s">
        <v>23</v>
      </c>
      <c r="Q27" s="156"/>
      <c r="R27" s="156"/>
      <c r="S27" s="156"/>
      <c r="T27" s="202"/>
      <c r="U27" s="202"/>
      <c r="W27" s="166">
        <v>9500</v>
      </c>
      <c r="X27" s="166">
        <v>10350</v>
      </c>
      <c r="Y27" s="156" t="s">
        <v>27</v>
      </c>
      <c r="Z27" s="156" t="s">
        <v>27</v>
      </c>
      <c r="AA27" s="202"/>
      <c r="AC27" s="166">
        <f>19100000/365</f>
        <v>52328.767123287675</v>
      </c>
      <c r="AD27" s="166">
        <f>3800000/365</f>
        <v>10410.95890410959</v>
      </c>
      <c r="AE27" s="156" t="s">
        <v>27</v>
      </c>
      <c r="AF27" s="156" t="s">
        <v>27</v>
      </c>
      <c r="AG27" s="202"/>
      <c r="AI27" s="165"/>
      <c r="AJ27" s="165" t="s">
        <v>27</v>
      </c>
      <c r="AK27" s="165" t="s">
        <v>27</v>
      </c>
      <c r="AL27" s="155" t="s">
        <v>44</v>
      </c>
      <c r="AM27" s="202"/>
      <c r="AO27" s="156"/>
      <c r="AP27" s="155" t="s">
        <v>44</v>
      </c>
      <c r="AQ27" s="202"/>
      <c r="AS27" s="156"/>
      <c r="AT27" s="156"/>
      <c r="AU27" s="156"/>
      <c r="AV27" s="202"/>
      <c r="AW27" s="202"/>
      <c r="AX27" s="202"/>
      <c r="AY27" s="43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spans="1:65" s="5" customFormat="1" x14ac:dyDescent="0.25">
      <c r="A28" s="156"/>
      <c r="B28" s="156"/>
      <c r="C28" s="156"/>
      <c r="D28" s="175"/>
      <c r="F28" s="202"/>
      <c r="G28" s="202"/>
      <c r="H28" s="202"/>
      <c r="J28" s="158">
        <v>37986</v>
      </c>
      <c r="K28" s="158">
        <v>37986</v>
      </c>
      <c r="L28" s="158">
        <v>37986</v>
      </c>
      <c r="M28" s="158">
        <v>37986</v>
      </c>
      <c r="N28" s="158">
        <f>+EndDate</f>
        <v>45962</v>
      </c>
      <c r="O28" s="158">
        <f>+EndDate</f>
        <v>45962</v>
      </c>
      <c r="Q28" s="156"/>
      <c r="R28" s="156"/>
      <c r="S28" s="156"/>
      <c r="T28" s="202"/>
      <c r="U28" s="202"/>
      <c r="W28" s="167" t="s">
        <v>32</v>
      </c>
      <c r="X28" s="167" t="s">
        <v>32</v>
      </c>
      <c r="Y28" s="158">
        <v>36677</v>
      </c>
      <c r="Z28" s="158">
        <v>36677</v>
      </c>
      <c r="AA28" s="202"/>
      <c r="AC28" s="167" t="s">
        <v>32</v>
      </c>
      <c r="AD28" s="167" t="s">
        <v>32</v>
      </c>
      <c r="AE28" s="158">
        <v>36677</v>
      </c>
      <c r="AF28" s="158">
        <v>36677</v>
      </c>
      <c r="AG28" s="202"/>
      <c r="AI28" s="165"/>
      <c r="AJ28" s="168">
        <v>36708</v>
      </c>
      <c r="AK28" s="168">
        <v>36708</v>
      </c>
      <c r="AL28" s="169">
        <f>+AU25</f>
        <v>2.2999999999999998</v>
      </c>
      <c r="AM28" s="202"/>
      <c r="AO28" s="156"/>
      <c r="AP28" s="169">
        <f>+AU25</f>
        <v>2.2999999999999998</v>
      </c>
      <c r="AQ28" s="202"/>
      <c r="AS28" s="156"/>
      <c r="AT28" s="156"/>
      <c r="AU28" s="156"/>
      <c r="AV28" s="202"/>
      <c r="AW28" s="202"/>
      <c r="AX28" s="202"/>
      <c r="AY28" s="43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spans="1:65" s="5" customFormat="1" x14ac:dyDescent="0.25">
      <c r="A29" s="156"/>
      <c r="B29" s="156"/>
      <c r="C29" s="156"/>
      <c r="D29" s="175"/>
      <c r="F29" s="202"/>
      <c r="G29" s="202"/>
      <c r="H29" s="202"/>
      <c r="J29" s="156"/>
      <c r="K29" s="156"/>
      <c r="L29" s="156"/>
      <c r="M29" s="156"/>
      <c r="N29" s="156"/>
      <c r="O29" s="156"/>
      <c r="Q29" s="156"/>
      <c r="R29" s="156"/>
      <c r="S29" s="156"/>
      <c r="T29" s="202"/>
      <c r="U29" s="202"/>
      <c r="W29" s="158">
        <v>37621</v>
      </c>
      <c r="X29" s="158">
        <v>36891</v>
      </c>
      <c r="Y29" s="156" t="s">
        <v>28</v>
      </c>
      <c r="Z29" s="156" t="s">
        <v>28</v>
      </c>
      <c r="AA29" s="202"/>
      <c r="AC29" s="158">
        <f>+EndDate</f>
        <v>45962</v>
      </c>
      <c r="AD29" s="158">
        <f>+StartDate</f>
        <v>36831</v>
      </c>
      <c r="AE29" s="156" t="s">
        <v>28</v>
      </c>
      <c r="AF29" s="156" t="s">
        <v>28</v>
      </c>
      <c r="AG29" s="202"/>
      <c r="AI29" s="165"/>
      <c r="AJ29" s="165" t="s">
        <v>28</v>
      </c>
      <c r="AK29" s="165" t="s">
        <v>28</v>
      </c>
      <c r="AL29" s="165"/>
      <c r="AM29" s="202"/>
      <c r="AO29" s="156"/>
      <c r="AP29" s="156"/>
      <c r="AQ29" s="202"/>
      <c r="AS29" s="156"/>
      <c r="AT29" s="156"/>
      <c r="AU29" s="156"/>
      <c r="AV29" s="202"/>
      <c r="AW29" s="202"/>
      <c r="AX29" s="202"/>
      <c r="AY29" s="43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1:65" s="5" customFormat="1" x14ac:dyDescent="0.25">
      <c r="A30" s="156"/>
      <c r="B30" s="156"/>
      <c r="C30" s="156"/>
      <c r="D30" s="175"/>
      <c r="F30" s="202"/>
      <c r="G30" s="202"/>
      <c r="H30" s="202"/>
      <c r="J30" s="156" t="s">
        <v>70</v>
      </c>
      <c r="K30" s="170" t="s">
        <v>70</v>
      </c>
      <c r="L30" s="156" t="s">
        <v>70</v>
      </c>
      <c r="M30" s="170" t="s">
        <v>70</v>
      </c>
      <c r="N30" s="156" t="s">
        <v>70</v>
      </c>
      <c r="O30" s="170" t="s">
        <v>70</v>
      </c>
      <c r="Q30" s="156"/>
      <c r="R30" s="156"/>
      <c r="S30" s="156"/>
      <c r="T30" s="202"/>
      <c r="U30" s="202"/>
      <c r="W30" s="153" t="s">
        <v>33</v>
      </c>
      <c r="X30" s="153" t="s">
        <v>35</v>
      </c>
      <c r="Y30" s="163">
        <f>0.666666666666667*0.025</f>
        <v>1.6666666666666666E-2</v>
      </c>
      <c r="Z30" s="163">
        <f>0.666666666666667*0.025</f>
        <v>1.6666666666666666E-2</v>
      </c>
      <c r="AA30" s="202"/>
      <c r="AC30" s="153" t="s">
        <v>33</v>
      </c>
      <c r="AD30" s="153" t="s">
        <v>35</v>
      </c>
      <c r="AE30" s="163">
        <f>0.666666666666667*0.025</f>
        <v>1.6666666666666666E-2</v>
      </c>
      <c r="AF30" s="163">
        <f>0.666666666666667*0.025</f>
        <v>1.6666666666666666E-2</v>
      </c>
      <c r="AG30" s="202"/>
      <c r="AI30" s="165"/>
      <c r="AJ30" s="171">
        <v>1.2500000000000001E-2</v>
      </c>
      <c r="AK30" s="171">
        <v>1.2500000000000001E-2</v>
      </c>
      <c r="AL30" s="165"/>
      <c r="AM30" s="202"/>
      <c r="AO30" s="156"/>
      <c r="AP30" s="156"/>
      <c r="AQ30" s="202"/>
      <c r="AS30" s="156"/>
      <c r="AT30" s="156"/>
      <c r="AU30" s="156"/>
      <c r="AV30" s="202"/>
      <c r="AW30" s="202"/>
      <c r="AX30" s="202"/>
      <c r="AY30" s="43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1:65" s="5" customFormat="1" x14ac:dyDescent="0.25">
      <c r="A31" s="156"/>
      <c r="B31" s="156"/>
      <c r="C31" s="156"/>
      <c r="D31" s="156"/>
      <c r="F31" s="202"/>
      <c r="G31" s="202"/>
      <c r="H31" s="202"/>
      <c r="J31" s="172">
        <f>+L12</f>
        <v>0.63368055555555558</v>
      </c>
      <c r="K31" s="172">
        <v>0</v>
      </c>
      <c r="L31" s="172">
        <v>0</v>
      </c>
      <c r="M31" s="172">
        <f>+$M$18*0.8</f>
        <v>1.1587301587301588</v>
      </c>
      <c r="N31" s="172">
        <v>0</v>
      </c>
      <c r="O31" s="172">
        <f>+(18.75)/12</f>
        <v>1.5625</v>
      </c>
      <c r="Q31" s="156"/>
      <c r="R31" s="156"/>
      <c r="S31" s="156"/>
      <c r="T31" s="202"/>
      <c r="U31" s="202"/>
      <c r="W31" s="166">
        <v>16000</v>
      </c>
      <c r="X31" s="166">
        <v>11922</v>
      </c>
      <c r="Y31" s="156"/>
      <c r="Z31" s="156"/>
      <c r="AA31" s="202"/>
      <c r="AC31" s="166">
        <v>0</v>
      </c>
      <c r="AD31" s="166">
        <f>+AD27</f>
        <v>10410.95890410959</v>
      </c>
      <c r="AE31" s="156"/>
      <c r="AF31" s="156"/>
      <c r="AG31" s="202"/>
      <c r="AI31" s="165"/>
      <c r="AJ31" s="165"/>
      <c r="AK31" s="165"/>
      <c r="AL31" s="165"/>
      <c r="AM31" s="202"/>
      <c r="AO31" s="156"/>
      <c r="AP31" s="156"/>
      <c r="AQ31" s="202"/>
      <c r="AS31" s="156"/>
      <c r="AT31" s="156"/>
      <c r="AU31" s="156"/>
      <c r="AV31" s="202"/>
      <c r="AW31" s="202"/>
      <c r="AX31" s="202"/>
      <c r="AY31" s="43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1:65" s="5" customFormat="1" x14ac:dyDescent="0.25">
      <c r="A32" s="156"/>
      <c r="B32" s="167"/>
      <c r="C32" s="156"/>
      <c r="D32" s="156"/>
      <c r="F32" s="202"/>
      <c r="G32" s="202"/>
      <c r="H32" s="202"/>
      <c r="J32" s="156" t="s">
        <v>59</v>
      </c>
      <c r="K32" s="156" t="s">
        <v>59</v>
      </c>
      <c r="L32" s="156" t="s">
        <v>59</v>
      </c>
      <c r="M32" s="156" t="s">
        <v>59</v>
      </c>
      <c r="N32" s="156" t="s">
        <v>59</v>
      </c>
      <c r="O32" s="156" t="s">
        <v>59</v>
      </c>
      <c r="Q32" s="156"/>
      <c r="R32" s="156"/>
      <c r="S32" s="156"/>
      <c r="T32" s="202"/>
      <c r="U32" s="202"/>
      <c r="W32" s="167" t="s">
        <v>36</v>
      </c>
      <c r="X32" s="167" t="s">
        <v>36</v>
      </c>
      <c r="Y32" s="156"/>
      <c r="Z32" s="156"/>
      <c r="AA32" s="202"/>
      <c r="AC32" s="167" t="s">
        <v>36</v>
      </c>
      <c r="AD32" s="167" t="s">
        <v>36</v>
      </c>
      <c r="AE32" s="156"/>
      <c r="AF32" s="156"/>
      <c r="AG32" s="202"/>
      <c r="AI32" s="173" t="s">
        <v>7</v>
      </c>
      <c r="AJ32" s="173" t="s">
        <v>7</v>
      </c>
      <c r="AK32" s="165"/>
      <c r="AL32" s="165"/>
      <c r="AM32" s="202"/>
      <c r="AO32" s="156"/>
      <c r="AP32" s="156"/>
      <c r="AQ32" s="202"/>
      <c r="AS32" s="156"/>
      <c r="AT32" s="156"/>
      <c r="AU32" s="156"/>
      <c r="AV32" s="202"/>
      <c r="AW32" s="202"/>
      <c r="AX32" s="202"/>
      <c r="AY32" s="43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78" s="5" customFormat="1" x14ac:dyDescent="0.25">
      <c r="A33" s="156"/>
      <c r="B33" s="167"/>
      <c r="C33" s="156"/>
      <c r="D33" s="156"/>
      <c r="F33" s="202"/>
      <c r="G33" s="202"/>
      <c r="H33" s="202"/>
      <c r="J33" s="174">
        <f>(J$31*$E$10)*1000000</f>
        <v>1297972.3177083333</v>
      </c>
      <c r="K33" s="174">
        <f>(K31*$E$16)*1000000</f>
        <v>0</v>
      </c>
      <c r="L33" s="174">
        <f>(L$31*$E$10)*1000000</f>
        <v>0</v>
      </c>
      <c r="M33" s="174">
        <f>(M31*$E$16)*1000000</f>
        <v>3720184.2857142864</v>
      </c>
      <c r="N33" s="174">
        <f>(N$31*$E$10)*1000000</f>
        <v>0</v>
      </c>
      <c r="O33" s="174">
        <f>(O31*$E$16)*1000000</f>
        <v>5016515.625</v>
      </c>
      <c r="Q33" s="156"/>
      <c r="R33" s="156"/>
      <c r="S33" s="156"/>
      <c r="T33" s="202"/>
      <c r="U33" s="202"/>
      <c r="W33" s="158">
        <f>+EndDate</f>
        <v>45962</v>
      </c>
      <c r="X33" s="158">
        <v>37256</v>
      </c>
      <c r="Y33" s="156"/>
      <c r="Z33" s="156"/>
      <c r="AA33" s="202"/>
      <c r="AC33" s="158">
        <v>0</v>
      </c>
      <c r="AD33" s="158">
        <f>+AD29</f>
        <v>36831</v>
      </c>
      <c r="AE33" s="156"/>
      <c r="AF33" s="156"/>
      <c r="AG33" s="202"/>
      <c r="AI33" s="168">
        <v>37347</v>
      </c>
      <c r="AJ33" s="168">
        <f>+AI33</f>
        <v>37347</v>
      </c>
      <c r="AK33" s="165"/>
      <c r="AL33" s="165"/>
      <c r="AM33" s="202"/>
      <c r="AO33" s="156"/>
      <c r="AP33" s="156"/>
      <c r="AQ33" s="202"/>
      <c r="AS33" s="156"/>
      <c r="AT33" s="156"/>
      <c r="AU33" s="156"/>
      <c r="AV33" s="202"/>
      <c r="AW33" s="202"/>
      <c r="AX33" s="202"/>
      <c r="AY33" s="43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78" s="5" customFormat="1" x14ac:dyDescent="0.25">
      <c r="A34" s="156"/>
      <c r="B34" s="167"/>
      <c r="C34" s="156"/>
      <c r="D34" s="156"/>
      <c r="F34" s="202"/>
      <c r="G34" s="202"/>
      <c r="H34" s="202"/>
      <c r="J34" s="175" t="s">
        <v>5</v>
      </c>
      <c r="K34" s="175" t="s">
        <v>5</v>
      </c>
      <c r="L34" s="175" t="s">
        <v>5</v>
      </c>
      <c r="M34" s="175" t="s">
        <v>5</v>
      </c>
      <c r="N34" s="175" t="s">
        <v>5</v>
      </c>
      <c r="O34" s="175" t="s">
        <v>5</v>
      </c>
      <c r="Q34" s="156"/>
      <c r="R34" s="156"/>
      <c r="S34" s="156"/>
      <c r="T34" s="202"/>
      <c r="U34" s="202"/>
      <c r="W34" s="176"/>
      <c r="X34" s="156" t="s">
        <v>38</v>
      </c>
      <c r="Y34" s="156"/>
      <c r="Z34" s="156"/>
      <c r="AA34" s="202"/>
      <c r="AC34" s="158"/>
      <c r="AD34" s="156" t="s">
        <v>38</v>
      </c>
      <c r="AE34" s="156"/>
      <c r="AF34" s="156"/>
      <c r="AG34" s="202"/>
      <c r="AI34" s="165"/>
      <c r="AJ34" s="165"/>
      <c r="AK34" s="165"/>
      <c r="AL34" s="165"/>
      <c r="AM34" s="202"/>
      <c r="AO34" s="156"/>
      <c r="AP34" s="156"/>
      <c r="AQ34" s="202"/>
      <c r="AS34" s="156"/>
      <c r="AT34" s="156"/>
      <c r="AU34" s="156"/>
      <c r="AV34" s="202"/>
      <c r="AW34" s="202"/>
      <c r="AX34" s="202"/>
      <c r="AY34" s="43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78" s="5" customFormat="1" x14ac:dyDescent="0.25">
      <c r="A35" s="156"/>
      <c r="B35" s="167"/>
      <c r="C35" s="156"/>
      <c r="D35" s="156"/>
      <c r="F35" s="202"/>
      <c r="G35" s="202"/>
      <c r="H35" s="202"/>
      <c r="J35" s="156"/>
      <c r="K35" s="156"/>
      <c r="L35" s="174"/>
      <c r="M35" s="156"/>
      <c r="N35" s="156"/>
      <c r="O35" s="156"/>
      <c r="Q35" s="156"/>
      <c r="R35" s="156"/>
      <c r="S35" s="156"/>
      <c r="T35" s="202"/>
      <c r="U35" s="202"/>
      <c r="W35" s="158"/>
      <c r="X35" s="156" t="s">
        <v>27</v>
      </c>
      <c r="Y35" s="156"/>
      <c r="Z35" s="156"/>
      <c r="AA35" s="202"/>
      <c r="AC35" s="158"/>
      <c r="AD35" s="156" t="s">
        <v>27</v>
      </c>
      <c r="AE35" s="156"/>
      <c r="AF35" s="156"/>
      <c r="AG35" s="202"/>
      <c r="AI35" s="156"/>
      <c r="AJ35" s="156"/>
      <c r="AK35" s="156"/>
      <c r="AL35" s="156"/>
      <c r="AM35" s="202"/>
      <c r="AO35" s="156"/>
      <c r="AP35" s="156"/>
      <c r="AQ35" s="202"/>
      <c r="AS35" s="156"/>
      <c r="AT35" s="156"/>
      <c r="AU35" s="156"/>
      <c r="AV35" s="202"/>
      <c r="AW35" s="202"/>
      <c r="AX35" s="202"/>
      <c r="AY35" s="43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78" s="5" customFormat="1" x14ac:dyDescent="0.25">
      <c r="A36" s="156"/>
      <c r="B36" s="167"/>
      <c r="C36" s="156"/>
      <c r="D36" s="156"/>
      <c r="F36" s="202"/>
      <c r="G36" s="202"/>
      <c r="H36" s="202"/>
      <c r="J36" s="177" t="s">
        <v>90</v>
      </c>
      <c r="K36" s="177"/>
      <c r="L36" s="177"/>
      <c r="M36" s="177"/>
      <c r="N36" s="177"/>
      <c r="O36" s="177"/>
      <c r="Q36" s="156"/>
      <c r="R36" s="156"/>
      <c r="S36" s="156"/>
      <c r="T36" s="202"/>
      <c r="U36" s="202"/>
      <c r="W36" s="158"/>
      <c r="X36" s="158">
        <f>+X33</f>
        <v>37256</v>
      </c>
      <c r="Y36" s="156"/>
      <c r="Z36" s="156"/>
      <c r="AA36" s="202"/>
      <c r="AC36" s="158"/>
      <c r="AD36" s="158">
        <f>+AD33</f>
        <v>36831</v>
      </c>
      <c r="AE36" s="156"/>
      <c r="AF36" s="156"/>
      <c r="AG36" s="202"/>
      <c r="AI36" s="156"/>
      <c r="AJ36" s="156"/>
      <c r="AK36" s="156"/>
      <c r="AL36" s="156"/>
      <c r="AM36" s="202"/>
      <c r="AO36" s="156"/>
      <c r="AP36" s="156"/>
      <c r="AQ36" s="202"/>
      <c r="AS36" s="156"/>
      <c r="AT36" s="156"/>
      <c r="AU36" s="156"/>
      <c r="AV36" s="202"/>
      <c r="AW36" s="202"/>
      <c r="AX36" s="202"/>
      <c r="AY36" s="43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78" s="5" customFormat="1" x14ac:dyDescent="0.25">
      <c r="A37" s="156"/>
      <c r="B37" s="167"/>
      <c r="C37" s="156"/>
      <c r="D37" s="156"/>
      <c r="F37" s="202"/>
      <c r="G37" s="202"/>
      <c r="H37" s="202"/>
      <c r="J37" s="178">
        <f>1-E13</f>
        <v>0.89500000000000002</v>
      </c>
      <c r="K37" s="178">
        <f>1-E19</f>
        <v>0.93999999999999984</v>
      </c>
      <c r="L37" s="178">
        <f>1-F13</f>
        <v>0.95</v>
      </c>
      <c r="M37" s="178">
        <f>1-F19</f>
        <v>0.97299999999999986</v>
      </c>
      <c r="N37" s="178">
        <f>1-G13</f>
        <v>0.98035211267605638</v>
      </c>
      <c r="O37" s="178">
        <f>1-G19</f>
        <v>0.98897183098591546</v>
      </c>
      <c r="Q37" s="156"/>
      <c r="R37" s="156"/>
      <c r="S37" s="156"/>
      <c r="T37" s="202"/>
      <c r="U37" s="202"/>
      <c r="W37" s="158"/>
      <c r="X37" s="170" t="s">
        <v>37</v>
      </c>
      <c r="Y37" s="156"/>
      <c r="Z37" s="156"/>
      <c r="AA37" s="202"/>
      <c r="AC37" s="158"/>
      <c r="AD37" s="170" t="s">
        <v>37</v>
      </c>
      <c r="AE37" s="156"/>
      <c r="AF37" s="156"/>
      <c r="AG37" s="202"/>
      <c r="AI37" s="156"/>
      <c r="AJ37" s="156"/>
      <c r="AK37" s="156"/>
      <c r="AL37" s="156"/>
      <c r="AM37" s="202"/>
      <c r="AO37" s="156"/>
      <c r="AP37" s="156"/>
      <c r="AQ37" s="202"/>
      <c r="AS37" s="156"/>
      <c r="AT37" s="156"/>
      <c r="AU37" s="156"/>
      <c r="AV37" s="202"/>
      <c r="AW37" s="202"/>
      <c r="AX37" s="202"/>
      <c r="AY37" s="43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78" s="5" customFormat="1" x14ac:dyDescent="0.25">
      <c r="A38" s="156"/>
      <c r="B38" s="167"/>
      <c r="C38" s="156"/>
      <c r="D38" s="156"/>
      <c r="F38" s="202"/>
      <c r="G38" s="202"/>
      <c r="H38" s="202"/>
      <c r="J38" s="178"/>
      <c r="K38" s="178"/>
      <c r="L38" s="178"/>
      <c r="M38" s="178"/>
      <c r="N38" s="178"/>
      <c r="O38" s="178"/>
      <c r="Q38" s="156"/>
      <c r="R38" s="156"/>
      <c r="S38" s="156"/>
      <c r="T38" s="202"/>
      <c r="U38" s="202"/>
      <c r="W38" s="158"/>
      <c r="X38" s="163">
        <f>0.666666666666667*0.025</f>
        <v>1.6666666666666666E-2</v>
      </c>
      <c r="Y38" s="156"/>
      <c r="Z38" s="156"/>
      <c r="AA38" s="202"/>
      <c r="AC38" s="158"/>
      <c r="AD38" s="163">
        <f>0.666666666666667*0.025</f>
        <v>1.6666666666666666E-2</v>
      </c>
      <c r="AE38" s="156"/>
      <c r="AF38" s="156"/>
      <c r="AG38" s="202"/>
      <c r="AI38" s="156"/>
      <c r="AJ38" s="156"/>
      <c r="AK38" s="156"/>
      <c r="AL38" s="156"/>
      <c r="AM38" s="202"/>
      <c r="AO38" s="156"/>
      <c r="AP38" s="156"/>
      <c r="AQ38" s="202"/>
      <c r="AS38" s="156"/>
      <c r="AT38" s="156"/>
      <c r="AU38" s="156"/>
      <c r="AV38" s="202"/>
      <c r="AW38" s="202"/>
      <c r="AX38" s="202"/>
      <c r="AY38" s="43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78" s="5" customFormat="1" x14ac:dyDescent="0.25">
      <c r="A39" s="156"/>
      <c r="B39" s="167"/>
      <c r="C39" s="156"/>
      <c r="D39" s="156"/>
      <c r="F39" s="202"/>
      <c r="G39" s="202"/>
      <c r="H39" s="202"/>
      <c r="J39" s="178"/>
      <c r="K39" s="178"/>
      <c r="L39" s="178"/>
      <c r="M39" s="178"/>
      <c r="N39" s="178"/>
      <c r="O39" s="178"/>
      <c r="Q39" s="156"/>
      <c r="R39" s="156"/>
      <c r="S39" s="156"/>
      <c r="T39" s="202"/>
      <c r="U39" s="202"/>
      <c r="W39" s="158"/>
      <c r="X39" s="163"/>
      <c r="Y39" s="156"/>
      <c r="Z39" s="156"/>
      <c r="AA39" s="202"/>
      <c r="AC39" s="158"/>
      <c r="AD39" s="163"/>
      <c r="AE39" s="156"/>
      <c r="AF39" s="156"/>
      <c r="AG39" s="202"/>
      <c r="AI39" s="156"/>
      <c r="AJ39" s="156"/>
      <c r="AK39" s="156"/>
      <c r="AL39" s="156"/>
      <c r="AM39" s="202"/>
      <c r="AO39" s="156"/>
      <c r="AP39" s="156"/>
      <c r="AQ39" s="202"/>
      <c r="AS39" s="156"/>
      <c r="AT39" s="156"/>
      <c r="AU39" s="156"/>
      <c r="AV39" s="202"/>
      <c r="AW39" s="202"/>
      <c r="AX39" s="202"/>
      <c r="AY39" s="43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78" s="5" customFormat="1" x14ac:dyDescent="0.25">
      <c r="A40" s="179"/>
      <c r="B40" s="199"/>
      <c r="C40" s="179"/>
      <c r="D40" s="179"/>
      <c r="F40" s="203"/>
      <c r="G40" s="203"/>
      <c r="H40" s="203"/>
      <c r="J40" s="179"/>
      <c r="K40" s="179"/>
      <c r="L40" s="179"/>
      <c r="M40" s="179"/>
      <c r="N40" s="179"/>
      <c r="O40" s="179"/>
      <c r="Q40" s="179"/>
      <c r="R40" s="179"/>
      <c r="S40" s="179"/>
      <c r="T40" s="203"/>
      <c r="U40" s="203"/>
      <c r="W40" s="180"/>
      <c r="X40" s="179"/>
      <c r="Y40" s="179"/>
      <c r="Z40" s="179"/>
      <c r="AA40" s="203"/>
      <c r="AC40" s="180"/>
      <c r="AD40" s="179"/>
      <c r="AE40" s="179"/>
      <c r="AF40" s="179"/>
      <c r="AG40" s="203"/>
      <c r="AI40" s="179"/>
      <c r="AJ40" s="179"/>
      <c r="AK40" s="179"/>
      <c r="AL40" s="179"/>
      <c r="AM40" s="203"/>
      <c r="AO40" s="179"/>
      <c r="AP40" s="179"/>
      <c r="AQ40" s="203"/>
      <c r="AS40" s="179"/>
      <c r="AT40" s="179"/>
      <c r="AU40" s="179"/>
      <c r="AV40" s="203"/>
      <c r="AW40" s="203"/>
      <c r="AX40" s="203"/>
      <c r="AY40" s="43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78" s="5" customFormat="1" x14ac:dyDescent="0.25">
      <c r="A41" s="181"/>
      <c r="B41" s="182"/>
      <c r="C41" s="181"/>
      <c r="D41" s="181"/>
      <c r="F41" s="204"/>
      <c r="G41" s="204"/>
      <c r="H41" s="204"/>
      <c r="J41" s="181"/>
      <c r="K41" s="181"/>
      <c r="L41" s="181"/>
      <c r="M41" s="181"/>
      <c r="N41" s="181"/>
      <c r="O41" s="181"/>
      <c r="Q41" s="181"/>
      <c r="R41" s="181"/>
      <c r="S41" s="181"/>
      <c r="T41" s="204"/>
      <c r="U41" s="204"/>
      <c r="W41" s="183"/>
      <c r="X41" s="181"/>
      <c r="Y41" s="181"/>
      <c r="Z41" s="181"/>
      <c r="AA41" s="204"/>
      <c r="AC41" s="183"/>
      <c r="AD41" s="181"/>
      <c r="AE41" s="181"/>
      <c r="AF41" s="181"/>
      <c r="AG41" s="204"/>
      <c r="AI41" s="181"/>
      <c r="AJ41" s="181"/>
      <c r="AK41" s="181"/>
      <c r="AL41" s="181"/>
      <c r="AM41" s="204"/>
      <c r="AO41" s="181"/>
      <c r="AP41" s="181"/>
      <c r="AQ41" s="204"/>
      <c r="AS41" s="181"/>
      <c r="AT41" s="181"/>
      <c r="AU41" s="181"/>
      <c r="AV41" s="204"/>
      <c r="AW41" s="204"/>
      <c r="AX41" s="204"/>
      <c r="AY41" s="43"/>
      <c r="AZ41" s="4"/>
      <c r="BA41" s="4"/>
      <c r="BB41" s="4"/>
      <c r="BC41" s="4"/>
      <c r="BD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</row>
    <row r="42" spans="1:78" s="33" customFormat="1" x14ac:dyDescent="0.25">
      <c r="A42" s="184" t="s">
        <v>21</v>
      </c>
      <c r="B42" s="185"/>
      <c r="C42" s="185"/>
      <c r="D42" s="185"/>
      <c r="F42" s="205"/>
      <c r="G42" s="205"/>
      <c r="H42" s="205"/>
      <c r="J42" s="186"/>
      <c r="K42" s="186"/>
      <c r="L42" s="185"/>
      <c r="M42" s="185"/>
      <c r="N42" s="185"/>
      <c r="O42" s="185"/>
      <c r="Q42" s="187"/>
      <c r="R42" s="185"/>
      <c r="S42" s="185"/>
      <c r="T42" s="205"/>
      <c r="U42" s="205"/>
      <c r="W42" s="185"/>
      <c r="X42" s="185"/>
      <c r="Y42" s="185"/>
      <c r="Z42" s="185"/>
      <c r="AA42" s="205"/>
      <c r="AC42" s="185"/>
      <c r="AD42" s="185"/>
      <c r="AE42" s="185"/>
      <c r="AF42" s="185"/>
      <c r="AG42" s="205"/>
      <c r="AI42" s="185"/>
      <c r="AJ42" s="185"/>
      <c r="AK42" s="185"/>
      <c r="AL42" s="185"/>
      <c r="AM42" s="205"/>
      <c r="AO42" s="185"/>
      <c r="AP42" s="185"/>
      <c r="AQ42" s="205"/>
      <c r="AS42" s="185"/>
      <c r="AT42" s="185"/>
      <c r="AU42" s="185"/>
      <c r="AV42" s="205"/>
      <c r="AW42" s="205"/>
      <c r="AX42" s="205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78" s="31" customFormat="1" ht="10.199999999999999" x14ac:dyDescent="0.2">
      <c r="A43" s="188" t="s">
        <v>79</v>
      </c>
      <c r="B43" s="188" t="s">
        <v>13</v>
      </c>
      <c r="C43" s="188"/>
      <c r="D43" s="188"/>
      <c r="F43" s="208"/>
      <c r="G43" s="208"/>
      <c r="H43" s="208"/>
      <c r="J43" s="190" t="s">
        <v>61</v>
      </c>
      <c r="K43" s="190"/>
      <c r="L43" s="190" t="s">
        <v>61</v>
      </c>
      <c r="M43" s="190"/>
      <c r="N43" s="188" t="s">
        <v>60</v>
      </c>
      <c r="O43" s="190"/>
      <c r="Q43" s="189" t="s">
        <v>63</v>
      </c>
      <c r="R43" s="188"/>
      <c r="S43" s="188"/>
      <c r="T43" s="208" t="s">
        <v>81</v>
      </c>
      <c r="U43" s="208" t="s">
        <v>81</v>
      </c>
      <c r="W43" s="191"/>
      <c r="X43" s="191"/>
      <c r="Y43" s="191"/>
      <c r="Z43" s="191"/>
      <c r="AA43" s="208" t="s">
        <v>81</v>
      </c>
      <c r="AC43" s="191"/>
      <c r="AD43" s="191"/>
      <c r="AE43" s="191"/>
      <c r="AF43" s="191"/>
      <c r="AG43" s="208" t="s">
        <v>81</v>
      </c>
      <c r="AI43" s="188"/>
      <c r="AJ43" s="188"/>
      <c r="AK43" s="188"/>
      <c r="AL43" s="188"/>
      <c r="AM43" s="208" t="s">
        <v>81</v>
      </c>
      <c r="AO43" s="188"/>
      <c r="AP43" s="188"/>
      <c r="AQ43" s="208" t="s">
        <v>81</v>
      </c>
      <c r="AS43" s="188"/>
      <c r="AT43" s="188"/>
      <c r="AU43" s="188"/>
      <c r="AV43" s="206" t="s">
        <v>83</v>
      </c>
      <c r="AW43" s="206" t="s">
        <v>83</v>
      </c>
      <c r="AX43" s="206" t="s">
        <v>83</v>
      </c>
      <c r="AY43" s="29"/>
      <c r="AZ43" s="29"/>
      <c r="BA43" s="29"/>
      <c r="BB43" s="29"/>
      <c r="BC43" s="29"/>
    </row>
    <row r="44" spans="1:78" s="31" customFormat="1" ht="10.199999999999999" x14ac:dyDescent="0.2">
      <c r="A44" s="192" t="s">
        <v>80</v>
      </c>
      <c r="B44" s="192" t="s">
        <v>14</v>
      </c>
      <c r="C44" s="192"/>
      <c r="D44" s="192"/>
      <c r="F44" s="207"/>
      <c r="G44" s="207"/>
      <c r="H44" s="207"/>
      <c r="J44" s="192" t="s">
        <v>62</v>
      </c>
      <c r="K44" s="192"/>
      <c r="L44" s="192" t="s">
        <v>62</v>
      </c>
      <c r="M44" s="192"/>
      <c r="N44" s="192"/>
      <c r="O44" s="192"/>
      <c r="Q44" s="193"/>
      <c r="R44" s="192"/>
      <c r="S44" s="192"/>
      <c r="T44" s="207" t="s">
        <v>82</v>
      </c>
      <c r="U44" s="207" t="s">
        <v>82</v>
      </c>
      <c r="W44" s="194"/>
      <c r="X44" s="194"/>
      <c r="Y44" s="194"/>
      <c r="Z44" s="194"/>
      <c r="AA44" s="207" t="s">
        <v>82</v>
      </c>
      <c r="AC44" s="194"/>
      <c r="AD44" s="194"/>
      <c r="AE44" s="194"/>
      <c r="AF44" s="194"/>
      <c r="AG44" s="207" t="s">
        <v>82</v>
      </c>
      <c r="AI44" s="192"/>
      <c r="AJ44" s="192"/>
      <c r="AK44" s="192"/>
      <c r="AL44" s="192"/>
      <c r="AM44" s="207" t="s">
        <v>82</v>
      </c>
      <c r="AO44" s="192"/>
      <c r="AP44" s="192"/>
      <c r="AQ44" s="207" t="s">
        <v>82</v>
      </c>
      <c r="AS44" s="192"/>
      <c r="AT44" s="192"/>
      <c r="AU44" s="192"/>
      <c r="AV44" s="207" t="s">
        <v>82</v>
      </c>
      <c r="AW44" s="207" t="s">
        <v>82</v>
      </c>
      <c r="AX44" s="207" t="s">
        <v>82</v>
      </c>
      <c r="AY44" s="29"/>
      <c r="AZ44" s="29"/>
      <c r="BA44" s="29"/>
      <c r="BB44" s="29"/>
      <c r="BC44" s="29"/>
    </row>
    <row r="45" spans="1:78" s="31" customFormat="1" ht="10.199999999999999" x14ac:dyDescent="0.2">
      <c r="A45" s="29"/>
      <c r="B45" s="29"/>
      <c r="C45" s="29"/>
      <c r="D45" s="29"/>
      <c r="F45" s="29"/>
      <c r="G45" s="29"/>
      <c r="H45" s="29"/>
      <c r="J45" s="29"/>
      <c r="K45" s="29"/>
      <c r="L45" s="29"/>
      <c r="M45" s="29"/>
      <c r="N45" s="29"/>
      <c r="O45" s="29"/>
      <c r="Q45" s="63"/>
      <c r="R45" s="29"/>
      <c r="S45" s="29"/>
      <c r="T45" s="29"/>
      <c r="U45" s="29"/>
      <c r="W45" s="62"/>
      <c r="X45" s="62"/>
      <c r="Y45" s="62"/>
      <c r="Z45" s="62"/>
      <c r="AA45" s="62"/>
      <c r="AC45" s="62"/>
      <c r="AD45" s="62"/>
      <c r="AE45" s="62"/>
      <c r="AF45" s="62"/>
      <c r="AG45" s="62"/>
      <c r="AI45" s="29"/>
      <c r="AJ45" s="29"/>
      <c r="AK45" s="29"/>
      <c r="AL45" s="29"/>
      <c r="AM45" s="62"/>
      <c r="AO45" s="29"/>
      <c r="AP45" s="29"/>
      <c r="AQ45" s="62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</row>
    <row r="46" spans="1:78" s="65" customFormat="1" ht="10.199999999999999" x14ac:dyDescent="0.2">
      <c r="A46" s="64"/>
      <c r="B46" s="64"/>
      <c r="C46" s="64"/>
      <c r="D46" s="64"/>
      <c r="F46" s="64"/>
      <c r="G46" s="64"/>
      <c r="H46" s="64"/>
      <c r="J46" s="64"/>
      <c r="K46" s="64"/>
      <c r="L46" s="64"/>
      <c r="M46" s="64"/>
      <c r="N46" s="64"/>
      <c r="O46" s="64"/>
      <c r="Q46" s="63"/>
      <c r="R46" s="64"/>
      <c r="S46" s="64"/>
      <c r="T46" s="29"/>
      <c r="U46" s="64"/>
      <c r="W46" s="64"/>
      <c r="X46" s="64"/>
      <c r="Y46" s="64"/>
      <c r="Z46" s="64"/>
      <c r="AA46" s="64"/>
      <c r="AC46" s="64"/>
      <c r="AD46" s="64"/>
      <c r="AE46" s="64"/>
      <c r="AF46" s="64"/>
      <c r="AG46" s="64"/>
      <c r="AI46" s="64"/>
      <c r="AJ46" s="64"/>
      <c r="AK46" s="64"/>
      <c r="AL46" s="64"/>
      <c r="AM46" s="64"/>
      <c r="AO46" s="64"/>
      <c r="AP46" s="64"/>
      <c r="AQ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</row>
    <row r="47" spans="1:78" s="47" customFormat="1" ht="26.4" x14ac:dyDescent="0.25">
      <c r="A47" s="46"/>
      <c r="B47" s="14" t="s">
        <v>16</v>
      </c>
      <c r="C47" s="15" t="s">
        <v>8</v>
      </c>
      <c r="D47" s="16" t="s">
        <v>15</v>
      </c>
      <c r="E47" s="46"/>
      <c r="F47" s="74" t="s">
        <v>76</v>
      </c>
      <c r="G47" s="74" t="s">
        <v>68</v>
      </c>
      <c r="H47" s="74" t="s">
        <v>77</v>
      </c>
      <c r="I47" s="112"/>
      <c r="J47" s="14" t="str">
        <f t="shared" ref="J47:O47" si="2">+J22</f>
        <v>Qatar Volumes</v>
      </c>
      <c r="K47" s="14" t="str">
        <f t="shared" si="2"/>
        <v>Qatar Volumes</v>
      </c>
      <c r="L47" s="14" t="str">
        <f t="shared" si="2"/>
        <v>Algeria Volumes</v>
      </c>
      <c r="M47" s="14" t="str">
        <f t="shared" si="2"/>
        <v>Algeria Volumes</v>
      </c>
      <c r="N47" s="14" t="str">
        <f t="shared" si="2"/>
        <v>Venezuela Volumes</v>
      </c>
      <c r="O47" s="34" t="str">
        <f t="shared" si="2"/>
        <v>Venezuela Volumes</v>
      </c>
      <c r="P47" s="46"/>
      <c r="Q47" s="51" t="str">
        <f t="shared" ref="Q47:U49" si="3">+Q22</f>
        <v>Gas Price</v>
      </c>
      <c r="R47" s="51" t="str">
        <f t="shared" si="3"/>
        <v>Gas Price</v>
      </c>
      <c r="S47" s="51" t="str">
        <f t="shared" si="3"/>
        <v>Gas Price</v>
      </c>
      <c r="T47" s="74" t="str">
        <f t="shared" si="3"/>
        <v>Elba Island</v>
      </c>
      <c r="U47" s="74" t="str">
        <f t="shared" si="3"/>
        <v>Lake Charles</v>
      </c>
      <c r="V47" s="46"/>
      <c r="W47" s="34" t="str">
        <f>+W22</f>
        <v>Hoegh Galleon</v>
      </c>
      <c r="X47" s="34" t="str">
        <f>+X22</f>
        <v>Hoegh Galleon</v>
      </c>
      <c r="Y47" s="34" t="str">
        <f>+Y22</f>
        <v>Hoegh Galleon</v>
      </c>
      <c r="Z47" s="34" t="str">
        <f>+Z22</f>
        <v>Hoegh Galleon</v>
      </c>
      <c r="AA47" s="68" t="str">
        <f>+AA22</f>
        <v>Hoegh Galleon</v>
      </c>
      <c r="AB47" s="19"/>
      <c r="AC47" s="34" t="str">
        <f>+AC22</f>
        <v>EXMAR (NB)</v>
      </c>
      <c r="AD47" s="34" t="str">
        <f>+AD22</f>
        <v>EXMAR (NB)</v>
      </c>
      <c r="AE47" s="34" t="str">
        <f>+AE22</f>
        <v>EXMAR (NB)</v>
      </c>
      <c r="AF47" s="34" t="str">
        <f>+AF22</f>
        <v>EXMAR (NB)</v>
      </c>
      <c r="AG47" s="68" t="str">
        <f>+AG22</f>
        <v>EXMAR (NB)</v>
      </c>
      <c r="AH47" s="46"/>
      <c r="AI47" s="51" t="str">
        <f t="shared" ref="AI47:AM48" si="4">+AI22</f>
        <v>Elba Terminaling</v>
      </c>
      <c r="AJ47" s="51" t="str">
        <f t="shared" si="4"/>
        <v>Elba Terminaling</v>
      </c>
      <c r="AK47" s="51" t="str">
        <f t="shared" si="4"/>
        <v>Elba Terminaling</v>
      </c>
      <c r="AL47" s="51" t="str">
        <f t="shared" si="4"/>
        <v>Elba Terminaling</v>
      </c>
      <c r="AM47" s="68" t="str">
        <f t="shared" si="4"/>
        <v>Elba Terminaling</v>
      </c>
      <c r="AN47" s="46"/>
      <c r="AO47" s="51" t="str">
        <f t="shared" ref="AO47:AQ48" si="5">+AO22</f>
        <v>Lk Ch Terminaling</v>
      </c>
      <c r="AP47" s="51" t="str">
        <f t="shared" si="5"/>
        <v>Lk Ch Terminaling</v>
      </c>
      <c r="AQ47" s="68" t="str">
        <f t="shared" si="5"/>
        <v>Lk Ch Terminaling</v>
      </c>
      <c r="AR47" s="46"/>
      <c r="AS47" s="51" t="str">
        <f t="shared" ref="AS47:AX49" si="6">+AS22</f>
        <v>FOB</v>
      </c>
      <c r="AT47" s="51" t="str">
        <f t="shared" si="6"/>
        <v>FOB</v>
      </c>
      <c r="AU47" s="51" t="str">
        <f t="shared" si="6"/>
        <v>FOB</v>
      </c>
      <c r="AV47" s="74" t="str">
        <f t="shared" si="6"/>
        <v>FOB</v>
      </c>
      <c r="AW47" s="74" t="str">
        <f t="shared" si="6"/>
        <v>FOB</v>
      </c>
      <c r="AX47" s="74" t="str">
        <f t="shared" si="6"/>
        <v>FOB</v>
      </c>
    </row>
    <row r="48" spans="1:78" s="47" customFormat="1" ht="26.4" x14ac:dyDescent="0.25">
      <c r="A48" s="46"/>
      <c r="B48" s="18"/>
      <c r="C48" s="19" t="s">
        <v>17</v>
      </c>
      <c r="D48" s="20" t="s">
        <v>18</v>
      </c>
      <c r="E48" s="46"/>
      <c r="F48" s="79" t="s">
        <v>75</v>
      </c>
      <c r="G48" s="79" t="s">
        <v>75</v>
      </c>
      <c r="H48" s="79" t="s">
        <v>75</v>
      </c>
      <c r="I48" s="112"/>
      <c r="J48" s="18" t="str">
        <f t="shared" ref="J48:O48" si="7">+J23&amp;J24</f>
        <v>to Elba Island via HG</v>
      </c>
      <c r="K48" s="18" t="str">
        <f t="shared" si="7"/>
        <v>to Elba Island via NB</v>
      </c>
      <c r="L48" s="18" t="str">
        <f t="shared" si="7"/>
        <v>to Elba Island via HG</v>
      </c>
      <c r="M48" s="18" t="str">
        <f t="shared" si="7"/>
        <v>to Elba Island via NB</v>
      </c>
      <c r="N48" s="18" t="str">
        <f t="shared" si="7"/>
        <v>to Elba Island via HG</v>
      </c>
      <c r="O48" s="35" t="str">
        <f t="shared" si="7"/>
        <v>to Elba Island via NB</v>
      </c>
      <c r="P48" s="46"/>
      <c r="Q48" s="49" t="str">
        <f t="shared" si="3"/>
        <v>Henry Hub</v>
      </c>
      <c r="R48" s="49" t="str">
        <f t="shared" si="3"/>
        <v>Lk Ch Basis</v>
      </c>
      <c r="S48" s="49" t="str">
        <f t="shared" si="3"/>
        <v>Elba Basis</v>
      </c>
      <c r="T48" s="75" t="str">
        <f t="shared" si="3"/>
        <v>Revenues</v>
      </c>
      <c r="U48" s="75" t="str">
        <f t="shared" si="3"/>
        <v>Revenues</v>
      </c>
      <c r="V48" s="46"/>
      <c r="W48" s="35" t="str">
        <f>+W26</f>
        <v>Fixed Charter A</v>
      </c>
      <c r="X48" s="35" t="str">
        <f>+X26</f>
        <v>O&amp;M Charter A</v>
      </c>
      <c r="Y48" s="35" t="str">
        <f t="shared" ref="Y48:AA49" si="8">+Y23</f>
        <v>Voyage to Lk Ch</v>
      </c>
      <c r="Z48" s="35" t="str">
        <f t="shared" si="8"/>
        <v>Voyage to Elba</v>
      </c>
      <c r="AA48" s="69" t="str">
        <f t="shared" si="8"/>
        <v>Total Costs</v>
      </c>
      <c r="AB48" s="19"/>
      <c r="AC48" s="35" t="str">
        <f>+AC26</f>
        <v>Fixed Charter A</v>
      </c>
      <c r="AD48" s="35" t="str">
        <f>+AD26</f>
        <v>O&amp;M Charter A</v>
      </c>
      <c r="AE48" s="35" t="str">
        <f t="shared" ref="AE48:AG49" si="9">+AE23</f>
        <v>Voyage to Lk Ch</v>
      </c>
      <c r="AF48" s="35" t="str">
        <f t="shared" si="9"/>
        <v>Voyage to Elba</v>
      </c>
      <c r="AG48" s="69" t="str">
        <f t="shared" si="9"/>
        <v>Total Costs</v>
      </c>
      <c r="AH48" s="46"/>
      <c r="AI48" s="49" t="str">
        <f t="shared" si="4"/>
        <v>Flat COS</v>
      </c>
      <c r="AJ48" s="49" t="str">
        <f t="shared" si="4"/>
        <v>Esc COS</v>
      </c>
      <c r="AK48" s="49" t="str">
        <f t="shared" si="4"/>
        <v>Var Cost</v>
      </c>
      <c r="AL48" s="49" t="str">
        <f t="shared" si="4"/>
        <v>Fuel Cost as</v>
      </c>
      <c r="AM48" s="69" t="str">
        <f t="shared" si="4"/>
        <v>Total Costs</v>
      </c>
      <c r="AN48" s="46"/>
      <c r="AO48" s="49" t="str">
        <f t="shared" si="5"/>
        <v>Flat Cost</v>
      </c>
      <c r="AP48" s="49" t="str">
        <f t="shared" si="5"/>
        <v>Fuel Cost as</v>
      </c>
      <c r="AQ48" s="69" t="str">
        <f t="shared" si="5"/>
        <v>Total Costs</v>
      </c>
      <c r="AR48" s="46"/>
      <c r="AS48" s="49" t="str">
        <f t="shared" si="6"/>
        <v>to Qatar</v>
      </c>
      <c r="AT48" s="49" t="str">
        <f t="shared" si="6"/>
        <v>to Algeria</v>
      </c>
      <c r="AU48" s="49" t="str">
        <f t="shared" si="6"/>
        <v>to VLNG</v>
      </c>
      <c r="AV48" s="75" t="str">
        <f t="shared" si="6"/>
        <v>to Qatar</v>
      </c>
      <c r="AW48" s="75" t="str">
        <f t="shared" si="6"/>
        <v>to Algeria</v>
      </c>
      <c r="AX48" s="75" t="str">
        <f t="shared" si="6"/>
        <v>to VLNG</v>
      </c>
    </row>
    <row r="49" spans="1:65" s="9" customFormat="1" x14ac:dyDescent="0.25">
      <c r="A49" s="8"/>
      <c r="B49" s="18"/>
      <c r="C49" s="19"/>
      <c r="D49" s="20"/>
      <c r="E49" s="8"/>
      <c r="F49" s="75" t="s">
        <v>74</v>
      </c>
      <c r="G49" s="75" t="s">
        <v>74</v>
      </c>
      <c r="H49" s="75" t="s">
        <v>74</v>
      </c>
      <c r="I49" s="112"/>
      <c r="J49" s="18"/>
      <c r="K49" s="18"/>
      <c r="L49" s="18"/>
      <c r="M49" s="18"/>
      <c r="N49" s="35"/>
      <c r="O49" s="35"/>
      <c r="P49" s="8"/>
      <c r="Q49" s="49" t="str">
        <f t="shared" si="3"/>
        <v>($/MMBtu)</v>
      </c>
      <c r="R49" s="49" t="str">
        <f t="shared" si="3"/>
        <v>($/MMBtu)</v>
      </c>
      <c r="S49" s="49" t="str">
        <f t="shared" si="3"/>
        <v>($/MMBtu)</v>
      </c>
      <c r="T49" s="75" t="str">
        <f t="shared" si="3"/>
        <v>($000/mo.):</v>
      </c>
      <c r="U49" s="75" t="str">
        <f t="shared" si="3"/>
        <v>($000/mo.):</v>
      </c>
      <c r="V49" s="8"/>
      <c r="W49" s="45" t="s">
        <v>48</v>
      </c>
      <c r="X49" s="45" t="s">
        <v>48</v>
      </c>
      <c r="Y49" s="35" t="str">
        <f t="shared" si="8"/>
        <v>($/MMBtu):</v>
      </c>
      <c r="Z49" s="35" t="str">
        <f t="shared" si="8"/>
        <v>($/MMBtu):</v>
      </c>
      <c r="AA49" s="69" t="str">
        <f t="shared" si="8"/>
        <v>($000/mo.):</v>
      </c>
      <c r="AB49" s="19"/>
      <c r="AC49" s="45" t="s">
        <v>48</v>
      </c>
      <c r="AD49" s="45" t="s">
        <v>48</v>
      </c>
      <c r="AE49" s="35" t="str">
        <f t="shared" si="9"/>
        <v>($/MMBtu):</v>
      </c>
      <c r="AF49" s="35" t="str">
        <f t="shared" si="9"/>
        <v>($/MMBtu):</v>
      </c>
      <c r="AG49" s="69" t="str">
        <f t="shared" si="9"/>
        <v>($000/mo.):</v>
      </c>
      <c r="AH49" s="8"/>
      <c r="AI49" s="45" t="s">
        <v>48</v>
      </c>
      <c r="AJ49" s="45" t="s">
        <v>48</v>
      </c>
      <c r="AK49" s="49" t="str">
        <f>+AK24</f>
        <v>($/MMBtu)</v>
      </c>
      <c r="AL49" s="49" t="str">
        <f>+AL27</f>
        <v>($/MMBtu)</v>
      </c>
      <c r="AM49" s="69" t="str">
        <f>+AM24</f>
        <v>($000/mo.):</v>
      </c>
      <c r="AN49" s="8"/>
      <c r="AO49" s="49" t="str">
        <f>+AO24</f>
        <v>($/MMBtu)</v>
      </c>
      <c r="AP49" s="49" t="str">
        <f>+AP27</f>
        <v>($/MMBtu)</v>
      </c>
      <c r="AQ49" s="69" t="str">
        <f>+AQ24</f>
        <v>($000/mo.):</v>
      </c>
      <c r="AR49" s="8"/>
      <c r="AS49" s="49" t="str">
        <f t="shared" si="6"/>
        <v>($/MMBtu)</v>
      </c>
      <c r="AT49" s="49" t="str">
        <f t="shared" si="6"/>
        <v>($/MMBtu)</v>
      </c>
      <c r="AU49" s="49" t="str">
        <f t="shared" si="6"/>
        <v>($/MMBtu)</v>
      </c>
      <c r="AV49" s="75" t="str">
        <f t="shared" si="6"/>
        <v>($000/mo.):</v>
      </c>
      <c r="AW49" s="75" t="str">
        <f t="shared" si="6"/>
        <v>($000/mo.):</v>
      </c>
      <c r="AX49" s="75" t="str">
        <f t="shared" si="6"/>
        <v>($000/mo.):</v>
      </c>
    </row>
    <row r="50" spans="1:65" s="10" customFormat="1" x14ac:dyDescent="0.25">
      <c r="B50" s="21"/>
      <c r="C50" s="22"/>
      <c r="D50" s="17"/>
      <c r="F50" s="70"/>
      <c r="G50" s="70"/>
      <c r="H50" s="70"/>
      <c r="I50" s="112"/>
      <c r="J50" s="21"/>
      <c r="K50" s="21"/>
      <c r="L50" s="21"/>
      <c r="M50" s="21"/>
      <c r="N50" s="36"/>
      <c r="O50" s="36"/>
      <c r="Q50" s="11"/>
      <c r="R50" s="11"/>
      <c r="S50" s="11"/>
      <c r="T50" s="70"/>
      <c r="U50" s="70"/>
      <c r="W50" s="36"/>
      <c r="X50" s="36"/>
      <c r="Y50" s="36"/>
      <c r="Z50" s="36"/>
      <c r="AA50" s="70"/>
      <c r="AB50" s="22"/>
      <c r="AC50" s="36"/>
      <c r="AD50" s="36"/>
      <c r="AE50" s="36"/>
      <c r="AF50" s="36"/>
      <c r="AG50" s="70"/>
      <c r="AI50" s="50"/>
      <c r="AJ50" s="50"/>
      <c r="AK50" s="50"/>
      <c r="AL50" s="50"/>
      <c r="AM50" s="70"/>
      <c r="AO50" s="12"/>
      <c r="AP50" s="50"/>
      <c r="AQ50" s="70"/>
      <c r="AS50" s="11"/>
      <c r="AT50" s="11"/>
      <c r="AU50" s="11"/>
      <c r="AV50" s="70"/>
      <c r="AW50" s="70"/>
      <c r="AX50" s="70"/>
    </row>
    <row r="51" spans="1:65" x14ac:dyDescent="0.25">
      <c r="A51" s="83">
        <f>+IF(B51=" ",A50,B51)</f>
        <v>36831</v>
      </c>
      <c r="B51" s="23">
        <f>StartDate</f>
        <v>36831</v>
      </c>
      <c r="C51" s="24">
        <v>1</v>
      </c>
      <c r="D51" s="25">
        <f>C51/12</f>
        <v>8.3333333333333329E-2</v>
      </c>
      <c r="E51" s="2"/>
      <c r="F51" s="78">
        <f t="shared" ref="F51:F114" si="10">+SUM($T51:$U51)</f>
        <v>0</v>
      </c>
      <c r="G51" s="80">
        <f t="shared" ref="G51:G114" si="11">-SUM($AA51,$AG51,$AM51,$AQ51,$AV51:$AX51)</f>
        <v>-603.77083333333326</v>
      </c>
      <c r="H51" s="80">
        <f>+SUM(F51:G51)</f>
        <v>-603.77083333333326</v>
      </c>
      <c r="I51" s="112"/>
      <c r="J51" s="53">
        <f t="shared" ref="J51:O51" si="12">+IF($B51=" ",0,IF(AND($B51&gt;=J$26,$B51&lt;J$28),J$33,0))</f>
        <v>0</v>
      </c>
      <c r="K51" s="53">
        <f t="shared" si="12"/>
        <v>0</v>
      </c>
      <c r="L51" s="53">
        <f t="shared" si="12"/>
        <v>0</v>
      </c>
      <c r="M51" s="53">
        <f t="shared" si="12"/>
        <v>0</v>
      </c>
      <c r="N51" s="53">
        <f t="shared" si="12"/>
        <v>0</v>
      </c>
      <c r="O51" s="54">
        <f t="shared" si="12"/>
        <v>0</v>
      </c>
      <c r="P51" s="2"/>
      <c r="Q51" s="66">
        <f>IF($B51=" ",0,IF($B51&lt;=DATE(2003,12,31),3.55,2.9))</f>
        <v>3.55</v>
      </c>
      <c r="R51" s="58">
        <f t="shared" ref="R51:S70" si="13">IF($B51=" ",0,R$25)</f>
        <v>-7.0000000000000007E-2</v>
      </c>
      <c r="S51" s="57">
        <f t="shared" si="13"/>
        <v>0.1</v>
      </c>
      <c r="T51" s="76">
        <f>+SUM($Q51,$S51)/1000*(SUM($J51*$J$37,$K51*$K$37,$L51*$L$37,$M51*$M$37,$N51*$N$37,$O51*$O$37))</f>
        <v>0</v>
      </c>
      <c r="U51" s="76">
        <f>+SUM($Q51,$R51)/1000*(SUM(0))</f>
        <v>0</v>
      </c>
      <c r="V51" s="2"/>
      <c r="W51" s="37">
        <f>IF($B51=" ",0,1)*(IF($B51&gt;=W$25,1,0)*IF($B51&lt;=W$29,W$27,IF($B51&lt;=W$33,W$31,0))*($D51-$D50)*365/1000)</f>
        <v>288.95833333333331</v>
      </c>
      <c r="X51" s="37">
        <f t="shared" ref="X51:X114" si="14">IF($B51=" ",0,IF($B51&gt;=X$25,IF($B51&lt;=X$29,X$27,IF($B51&lt;=X$33,X$31,X$31*(1+X$38)^(IF(X$36&gt;$B51,-1,1)*(YEARFRAC($B51,X$36)))))*($D51-$D50)*365/1000,0))</f>
        <v>314.8125</v>
      </c>
      <c r="Y51" s="39">
        <f t="shared" ref="Y51:Z70" si="15">IF($B51=" ",0,Y$25*(1+Y$30)^(IF(Y$28&gt;$B51,-1,1)*(YEARFRAC($B51,Y$28))))</f>
        <v>0.44712751806497719</v>
      </c>
      <c r="Z51" s="39">
        <f t="shared" si="15"/>
        <v>0.42684086974316404</v>
      </c>
      <c r="AA51" s="71">
        <f>+W51+X51+Z51*SUM($J51*$J$37,$L51*$L$37,$N51*$N$37)/1000</f>
        <v>603.77083333333326</v>
      </c>
      <c r="AB51" s="41"/>
      <c r="AC51" s="37">
        <f>IF($B51=" ",0,1)*(IF($B51&gt;=AC$25,1,0)*IF($B51&lt;=AC$29,AC$27,IF($B51&lt;=AC$33,AC$31,0))*($D51-$D50)*365/1000)</f>
        <v>0</v>
      </c>
      <c r="AD51" s="37">
        <f t="shared" ref="AD51:AD114" si="16">IF($B51=" ",0,IF($B51&gt;=AD$25,IF($B51&lt;=AD$29,AD$27,IF($B51&lt;=AD$33,AD$31,AD$31*(1+AD$38)^(IF(AD$36&gt;$B51,-1,1)*(YEARFRAC($B51,AD$36)))))*($D51-$D50)*365/1000,0))</f>
        <v>0</v>
      </c>
      <c r="AE51" s="39">
        <f t="shared" ref="AE51:AF70" si="17">IF($B51=" ",0,AE$25*(1+AE$30)^(IF(AE$28&gt;$B51,-1,1)*(YEARFRAC($B51,AE$28))))</f>
        <v>0.37044278468288527</v>
      </c>
      <c r="AF51" s="39">
        <f t="shared" si="17"/>
        <v>0.1329140310450827</v>
      </c>
      <c r="AG51" s="72">
        <f>+AC51+AD51+AF51*SUM($K51*$K$37,$M51*$M$37,$O51*$O$37)/1000</f>
        <v>0</v>
      </c>
      <c r="AH51" s="2"/>
      <c r="AI51" s="37">
        <f>IF($B51=" ",0,1)*IF($B51&gt;=AI$33,AI$25*($D51-$D50),0)</f>
        <v>0</v>
      </c>
      <c r="AJ51" s="37">
        <f t="shared" ref="AJ51:AJ114" si="18">IF($B51=" ",0,IF($B51&gt;=AJ$33,AJ$25*(1+AJ$30)^(IF(AJ$28&gt;$B51,-1,1)*(YEARFRAC($B51,AJ$28)))*($D51-$D50),0))</f>
        <v>0</v>
      </c>
      <c r="AK51" s="39">
        <f t="shared" ref="AK51:AK114" si="19">IF($B51=" ",0,AK$25*(1+AK$30)^(IF(AK$28&gt;$B51,-1,1)*(YEARFRAC($B51,AK$28))))</f>
        <v>2.672591511604833E-2</v>
      </c>
      <c r="AL51" s="39">
        <f>IF($B51=" ",0,AL$25*AL$28)</f>
        <v>5.7499999999999996E-2</v>
      </c>
      <c r="AM51" s="72">
        <f>+AI51+AJ51+SUM(AK51:AL51)*SUM($J51*$J$37,$K51*$K$37,$L51*$L$37,$M51*$M$37,$N51*$N$37,$O51*$O$37)/1000</f>
        <v>0</v>
      </c>
      <c r="AN51" s="2"/>
      <c r="AO51" s="13">
        <f t="shared" ref="AO51:AO114" si="20">IF($B51=" ",0,$AO$25)</f>
        <v>0.25</v>
      </c>
      <c r="AP51" s="39">
        <f>IF($B51=" ",0,AP$25*AP$28)</f>
        <v>3.1049999999999998E-2</v>
      </c>
      <c r="AQ51" s="72">
        <f>SUM(AO51:AP51)*SUM(0)/1000</f>
        <v>0</v>
      </c>
      <c r="AR51" s="2"/>
      <c r="AS51" s="58">
        <f t="shared" ref="AS51:AU70" si="21">IF($B51=" ",0,AS$25)</f>
        <v>1</v>
      </c>
      <c r="AT51" s="57">
        <f t="shared" si="21"/>
        <v>1</v>
      </c>
      <c r="AU51" s="57">
        <f t="shared" si="21"/>
        <v>2.2999999999999998</v>
      </c>
      <c r="AV51" s="78">
        <f t="shared" ref="AV51:AV114" si="22">+AS51*SUM(J51:K51)/1000</f>
        <v>0</v>
      </c>
      <c r="AW51" s="78">
        <f t="shared" ref="AW51:AW114" si="23">+AT51*SUM(L51:M51)/1000</f>
        <v>0</v>
      </c>
      <c r="AX51" s="78">
        <f t="shared" ref="AX51:AX114" si="24">+AU51*SUM(N51:O51)/1000</f>
        <v>0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5">
      <c r="A52" s="83">
        <f t="shared" ref="A52:A115" si="25">+IF(B52=" ",A51,B52)</f>
        <v>36861</v>
      </c>
      <c r="B52" s="23">
        <f t="shared" ref="B52:B115" si="26">IF(B51=" "," ",IF(EDATE(B51,1)&gt;=EndDate," ",EDATE(B51,1)))</f>
        <v>36861</v>
      </c>
      <c r="C52" s="24">
        <f>IF($B52&lt;&gt;" ",C51+1,C51)</f>
        <v>2</v>
      </c>
      <c r="D52" s="25">
        <f t="shared" ref="D52:D115" si="27">C52/12</f>
        <v>0.16666666666666666</v>
      </c>
      <c r="E52" s="2"/>
      <c r="F52" s="76">
        <f t="shared" si="10"/>
        <v>0</v>
      </c>
      <c r="G52" s="80">
        <f t="shared" si="11"/>
        <v>-603.77083333333326</v>
      </c>
      <c r="H52" s="80">
        <f t="shared" ref="H52:H115" si="28">+SUM(F52:G52)</f>
        <v>-603.77083333333326</v>
      </c>
      <c r="I52" s="112"/>
      <c r="J52" s="53">
        <f t="shared" ref="J52:O94" si="29">+IF($B52=" ",0,IF(AND($B52&gt;=J$26,$B52&lt;J$28),J$33,0))</f>
        <v>0</v>
      </c>
      <c r="K52" s="53">
        <f t="shared" si="29"/>
        <v>0</v>
      </c>
      <c r="L52" s="53">
        <f t="shared" si="29"/>
        <v>0</v>
      </c>
      <c r="M52" s="53">
        <f t="shared" si="29"/>
        <v>0</v>
      </c>
      <c r="N52" s="53">
        <f t="shared" si="29"/>
        <v>0</v>
      </c>
      <c r="O52" s="54">
        <f t="shared" si="29"/>
        <v>0</v>
      </c>
      <c r="P52" s="2"/>
      <c r="Q52" s="66">
        <f t="shared" ref="Q52:Q115" si="30">IF($B52=" ",0,IF($B52&lt;=DATE(2003,12,31),3.55,2.9))</f>
        <v>3.55</v>
      </c>
      <c r="R52" s="58">
        <f t="shared" si="13"/>
        <v>-7.0000000000000007E-2</v>
      </c>
      <c r="S52" s="57">
        <f t="shared" si="13"/>
        <v>0.1</v>
      </c>
      <c r="T52" s="76">
        <f t="shared" ref="T52:T115" si="31">+SUM($Q52,$S52)/1000*(SUM($J52*$J$37,$K52*$K$37,$L52*$L$37,$M52*$M$37,$N52*$N$37,$O52*$O$37))</f>
        <v>0</v>
      </c>
      <c r="U52" s="76">
        <f t="shared" ref="U52:U115" si="32">+SUM($Q52,$R52)/1000*(SUM(0))</f>
        <v>0</v>
      </c>
      <c r="V52" s="2"/>
      <c r="W52" s="37">
        <f t="shared" ref="W52:W115" si="33">IF($B52=" ",0,1)*(IF($B52&gt;=W$25,1,0)*IF($B52&lt;=W$29,W$27,IF($B52&lt;=W$33,W$31,0))*($D52-$D51)*365/1000)</f>
        <v>288.95833333333331</v>
      </c>
      <c r="X52" s="37">
        <f t="shared" si="14"/>
        <v>314.8125</v>
      </c>
      <c r="Y52" s="39">
        <f t="shared" si="15"/>
        <v>0.44774383458400607</v>
      </c>
      <c r="Z52" s="39">
        <f t="shared" si="15"/>
        <v>0.42742922332998384</v>
      </c>
      <c r="AA52" s="72">
        <f t="shared" ref="AA52:AA115" si="34">+W52+X52+Z52*SUM($J52*$J$37,$L52*$L$37,$N52*$N$37)/1000</f>
        <v>603.77083333333326</v>
      </c>
      <c r="AB52" s="41"/>
      <c r="AC52" s="37">
        <f t="shared" ref="AC52:AC115" si="35">IF($B52=" ",0,1)*(IF($B52&gt;=AC$25,1,0)*IF($B52&lt;=AC$29,AC$27,IF($B52&lt;=AC$33,AC$31,0))*($D52-$D51)*365/1000)</f>
        <v>0</v>
      </c>
      <c r="AD52" s="37">
        <f t="shared" si="16"/>
        <v>0</v>
      </c>
      <c r="AE52" s="39">
        <f t="shared" si="17"/>
        <v>0.37095339966033775</v>
      </c>
      <c r="AF52" s="39">
        <f t="shared" si="17"/>
        <v>0.13309723854100761</v>
      </c>
      <c r="AG52" s="72">
        <f t="shared" ref="AG52:AG115" si="36">+AC52+AD52+AF52*SUM($K52*$K$37,$M52*$M$37,$O52*$O$37)/1000</f>
        <v>0</v>
      </c>
      <c r="AH52" s="2"/>
      <c r="AI52" s="37">
        <f t="shared" ref="AI52:AI115" si="37">IF($B52=" ",0,1)*IF($B52&gt;=AI$33,AI$25*($D52-$D51),0)</f>
        <v>0</v>
      </c>
      <c r="AJ52" s="37">
        <f t="shared" si="18"/>
        <v>0</v>
      </c>
      <c r="AK52" s="39">
        <f t="shared" si="19"/>
        <v>2.6753596376118939E-2</v>
      </c>
      <c r="AL52" s="39">
        <f t="shared" ref="AL52:AL115" si="38">IF($B52=" ",0,AL$25*AL$28)</f>
        <v>5.7499999999999996E-2</v>
      </c>
      <c r="AM52" s="72">
        <f t="shared" ref="AM52:AM115" si="39">+AI52+AJ52+SUM(AK52:AL52)*SUM($J52*$J$37,$K52*$K$37,$L52*$L$37,$M52*$M$37,$N52*$N$37,$O52*$O$37)/1000</f>
        <v>0</v>
      </c>
      <c r="AN52" s="2"/>
      <c r="AO52" s="13">
        <f t="shared" si="20"/>
        <v>0.25</v>
      </c>
      <c r="AP52" s="39">
        <f t="shared" ref="AP52:AP115" si="40">IF($B52=" ",0,AP$25*AP$28)</f>
        <v>3.1049999999999998E-2</v>
      </c>
      <c r="AQ52" s="72">
        <f t="shared" ref="AQ52:AQ115" si="41">SUM(AO52:AP52)*SUM(0)/1000</f>
        <v>0</v>
      </c>
      <c r="AR52" s="2"/>
      <c r="AS52" s="58">
        <f t="shared" si="21"/>
        <v>1</v>
      </c>
      <c r="AT52" s="57">
        <f t="shared" si="21"/>
        <v>1</v>
      </c>
      <c r="AU52" s="57">
        <f t="shared" si="21"/>
        <v>2.2999999999999998</v>
      </c>
      <c r="AV52" s="76">
        <f t="shared" si="22"/>
        <v>0</v>
      </c>
      <c r="AW52" s="76">
        <f t="shared" si="23"/>
        <v>0</v>
      </c>
      <c r="AX52" s="76">
        <f t="shared" si="24"/>
        <v>0</v>
      </c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5">
      <c r="A53" s="83">
        <f t="shared" si="25"/>
        <v>36892</v>
      </c>
      <c r="B53" s="23">
        <f t="shared" si="26"/>
        <v>36892</v>
      </c>
      <c r="C53" s="24">
        <f t="shared" ref="C53:C116" si="42">IF($B53&lt;&gt;" ",C52+1,C52)</f>
        <v>3</v>
      </c>
      <c r="D53" s="25">
        <f t="shared" si="27"/>
        <v>0.25</v>
      </c>
      <c r="E53" s="2"/>
      <c r="F53" s="76">
        <f t="shared" si="10"/>
        <v>0</v>
      </c>
      <c r="G53" s="80">
        <f t="shared" si="11"/>
        <v>-651.58583333333343</v>
      </c>
      <c r="H53" s="80">
        <f t="shared" si="28"/>
        <v>-651.58583333333343</v>
      </c>
      <c r="I53" s="112"/>
      <c r="J53" s="53">
        <f t="shared" si="29"/>
        <v>0</v>
      </c>
      <c r="K53" s="53">
        <f t="shared" si="29"/>
        <v>0</v>
      </c>
      <c r="L53" s="53">
        <f t="shared" si="29"/>
        <v>0</v>
      </c>
      <c r="M53" s="53">
        <f t="shared" si="29"/>
        <v>0</v>
      </c>
      <c r="N53" s="53">
        <f t="shared" si="29"/>
        <v>0</v>
      </c>
      <c r="O53" s="54">
        <f t="shared" si="29"/>
        <v>0</v>
      </c>
      <c r="P53" s="2"/>
      <c r="Q53" s="66">
        <f t="shared" si="30"/>
        <v>3.55</v>
      </c>
      <c r="R53" s="58">
        <f t="shared" si="13"/>
        <v>-7.0000000000000007E-2</v>
      </c>
      <c r="S53" s="57">
        <f t="shared" si="13"/>
        <v>0.1</v>
      </c>
      <c r="T53" s="76">
        <f t="shared" si="31"/>
        <v>0</v>
      </c>
      <c r="U53" s="76">
        <f t="shared" si="32"/>
        <v>0</v>
      </c>
      <c r="V53" s="2"/>
      <c r="W53" s="37">
        <f t="shared" si="33"/>
        <v>288.95833333333337</v>
      </c>
      <c r="X53" s="37">
        <f t="shared" si="14"/>
        <v>362.62750000000005</v>
      </c>
      <c r="Y53" s="39">
        <f t="shared" si="15"/>
        <v>0.44836100062813966</v>
      </c>
      <c r="Z53" s="39">
        <f t="shared" si="15"/>
        <v>0.42801838789805602</v>
      </c>
      <c r="AA53" s="72">
        <f t="shared" si="34"/>
        <v>651.58583333333343</v>
      </c>
      <c r="AB53" s="41"/>
      <c r="AC53" s="37">
        <f t="shared" si="35"/>
        <v>0</v>
      </c>
      <c r="AD53" s="37">
        <f t="shared" si="16"/>
        <v>0</v>
      </c>
      <c r="AE53" s="39">
        <f t="shared" si="17"/>
        <v>0.37146471846484785</v>
      </c>
      <c r="AF53" s="39">
        <f t="shared" si="17"/>
        <v>0.13328069856848465</v>
      </c>
      <c r="AG53" s="72">
        <f t="shared" si="36"/>
        <v>0</v>
      </c>
      <c r="AH53" s="2"/>
      <c r="AI53" s="37">
        <f t="shared" si="37"/>
        <v>0</v>
      </c>
      <c r="AJ53" s="37">
        <f t="shared" si="18"/>
        <v>0</v>
      </c>
      <c r="AK53" s="39">
        <f t="shared" si="19"/>
        <v>2.6781306306944353E-2</v>
      </c>
      <c r="AL53" s="39">
        <f t="shared" si="38"/>
        <v>5.7499999999999996E-2</v>
      </c>
      <c r="AM53" s="72">
        <f t="shared" si="39"/>
        <v>0</v>
      </c>
      <c r="AN53" s="2"/>
      <c r="AO53" s="13">
        <f t="shared" si="20"/>
        <v>0.25</v>
      </c>
      <c r="AP53" s="39">
        <f t="shared" si="40"/>
        <v>3.1049999999999998E-2</v>
      </c>
      <c r="AQ53" s="72">
        <f t="shared" si="41"/>
        <v>0</v>
      </c>
      <c r="AR53" s="2"/>
      <c r="AS53" s="58">
        <f t="shared" si="21"/>
        <v>1</v>
      </c>
      <c r="AT53" s="57">
        <f t="shared" si="21"/>
        <v>1</v>
      </c>
      <c r="AU53" s="57">
        <f t="shared" si="21"/>
        <v>2.2999999999999998</v>
      </c>
      <c r="AV53" s="76">
        <f t="shared" si="22"/>
        <v>0</v>
      </c>
      <c r="AW53" s="76">
        <f t="shared" si="23"/>
        <v>0</v>
      </c>
      <c r="AX53" s="76">
        <f t="shared" si="24"/>
        <v>0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5">
      <c r="A54" s="83">
        <f t="shared" si="25"/>
        <v>36923</v>
      </c>
      <c r="B54" s="23">
        <f t="shared" si="26"/>
        <v>36923</v>
      </c>
      <c r="C54" s="24">
        <f t="shared" si="42"/>
        <v>4</v>
      </c>
      <c r="D54" s="25">
        <f t="shared" si="27"/>
        <v>0.33333333333333331</v>
      </c>
      <c r="E54" s="2"/>
      <c r="F54" s="76">
        <f t="shared" si="10"/>
        <v>0</v>
      </c>
      <c r="G54" s="80">
        <f t="shared" si="11"/>
        <v>-651.5858333333332</v>
      </c>
      <c r="H54" s="80">
        <f t="shared" si="28"/>
        <v>-651.5858333333332</v>
      </c>
      <c r="I54" s="112"/>
      <c r="J54" s="53">
        <f t="shared" si="29"/>
        <v>0</v>
      </c>
      <c r="K54" s="53">
        <f t="shared" si="29"/>
        <v>0</v>
      </c>
      <c r="L54" s="53">
        <f t="shared" si="29"/>
        <v>0</v>
      </c>
      <c r="M54" s="53">
        <f t="shared" si="29"/>
        <v>0</v>
      </c>
      <c r="N54" s="53">
        <f t="shared" si="29"/>
        <v>0</v>
      </c>
      <c r="O54" s="54">
        <f t="shared" si="29"/>
        <v>0</v>
      </c>
      <c r="P54" s="2"/>
      <c r="Q54" s="66">
        <f t="shared" si="30"/>
        <v>3.55</v>
      </c>
      <c r="R54" s="58">
        <f t="shared" si="13"/>
        <v>-7.0000000000000007E-2</v>
      </c>
      <c r="S54" s="57">
        <f t="shared" si="13"/>
        <v>0.1</v>
      </c>
      <c r="T54" s="76">
        <f t="shared" si="31"/>
        <v>0</v>
      </c>
      <c r="U54" s="76">
        <f t="shared" si="32"/>
        <v>0</v>
      </c>
      <c r="V54" s="2"/>
      <c r="W54" s="37">
        <f t="shared" si="33"/>
        <v>288.95833333333326</v>
      </c>
      <c r="X54" s="37">
        <f t="shared" si="14"/>
        <v>362.62749999999994</v>
      </c>
      <c r="Y54" s="39">
        <f t="shared" si="15"/>
        <v>0.44897901736835572</v>
      </c>
      <c r="Z54" s="39">
        <f t="shared" si="15"/>
        <v>0.42860836456522977</v>
      </c>
      <c r="AA54" s="72">
        <f t="shared" si="34"/>
        <v>651.5858333333332</v>
      </c>
      <c r="AB54" s="41"/>
      <c r="AC54" s="37">
        <f t="shared" si="35"/>
        <v>0</v>
      </c>
      <c r="AD54" s="37">
        <f t="shared" si="16"/>
        <v>0</v>
      </c>
      <c r="AE54" s="39">
        <f t="shared" si="17"/>
        <v>0.37197674206656456</v>
      </c>
      <c r="AF54" s="39">
        <f t="shared" si="17"/>
        <v>0.13346441147560106</v>
      </c>
      <c r="AG54" s="72">
        <f t="shared" si="36"/>
        <v>0</v>
      </c>
      <c r="AH54" s="2"/>
      <c r="AI54" s="37">
        <f t="shared" si="37"/>
        <v>0</v>
      </c>
      <c r="AJ54" s="37">
        <f t="shared" si="18"/>
        <v>0</v>
      </c>
      <c r="AK54" s="39">
        <f t="shared" si="19"/>
        <v>2.6809044938220186E-2</v>
      </c>
      <c r="AL54" s="39">
        <f t="shared" si="38"/>
        <v>5.7499999999999996E-2</v>
      </c>
      <c r="AM54" s="72">
        <f t="shared" si="39"/>
        <v>0</v>
      </c>
      <c r="AN54" s="2"/>
      <c r="AO54" s="13">
        <f t="shared" si="20"/>
        <v>0.25</v>
      </c>
      <c r="AP54" s="39">
        <f t="shared" si="40"/>
        <v>3.1049999999999998E-2</v>
      </c>
      <c r="AQ54" s="72">
        <f t="shared" si="41"/>
        <v>0</v>
      </c>
      <c r="AR54" s="2"/>
      <c r="AS54" s="58">
        <f t="shared" si="21"/>
        <v>1</v>
      </c>
      <c r="AT54" s="57">
        <f t="shared" si="21"/>
        <v>1</v>
      </c>
      <c r="AU54" s="57">
        <f t="shared" si="21"/>
        <v>2.2999999999999998</v>
      </c>
      <c r="AV54" s="76">
        <f t="shared" si="22"/>
        <v>0</v>
      </c>
      <c r="AW54" s="76">
        <f t="shared" si="23"/>
        <v>0</v>
      </c>
      <c r="AX54" s="76">
        <f t="shared" si="24"/>
        <v>0</v>
      </c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5">
      <c r="A55" s="83">
        <f t="shared" si="25"/>
        <v>36951</v>
      </c>
      <c r="B55" s="23">
        <f t="shared" si="26"/>
        <v>36951</v>
      </c>
      <c r="C55" s="24">
        <f t="shared" si="42"/>
        <v>5</v>
      </c>
      <c r="D55" s="25">
        <f t="shared" si="27"/>
        <v>0.41666666666666669</v>
      </c>
      <c r="E55" s="2"/>
      <c r="F55" s="76">
        <f t="shared" si="10"/>
        <v>0</v>
      </c>
      <c r="G55" s="80">
        <f t="shared" si="11"/>
        <v>-651.58583333333354</v>
      </c>
      <c r="H55" s="80">
        <f t="shared" si="28"/>
        <v>-651.58583333333354</v>
      </c>
      <c r="I55" s="112"/>
      <c r="J55" s="53">
        <f t="shared" si="29"/>
        <v>0</v>
      </c>
      <c r="K55" s="53">
        <f t="shared" si="29"/>
        <v>0</v>
      </c>
      <c r="L55" s="53">
        <f t="shared" si="29"/>
        <v>0</v>
      </c>
      <c r="M55" s="53">
        <f t="shared" si="29"/>
        <v>0</v>
      </c>
      <c r="N55" s="53">
        <f t="shared" si="29"/>
        <v>0</v>
      </c>
      <c r="O55" s="54">
        <f t="shared" si="29"/>
        <v>0</v>
      </c>
      <c r="P55" s="2"/>
      <c r="Q55" s="66">
        <f t="shared" si="30"/>
        <v>3.55</v>
      </c>
      <c r="R55" s="58">
        <f t="shared" si="13"/>
        <v>-7.0000000000000007E-2</v>
      </c>
      <c r="S55" s="57">
        <f t="shared" si="13"/>
        <v>0.1</v>
      </c>
      <c r="T55" s="76">
        <f t="shared" si="31"/>
        <v>0</v>
      </c>
      <c r="U55" s="76">
        <f t="shared" si="32"/>
        <v>0</v>
      </c>
      <c r="V55" s="2"/>
      <c r="W55" s="37">
        <f t="shared" si="33"/>
        <v>288.95833333333343</v>
      </c>
      <c r="X55" s="37">
        <f t="shared" si="14"/>
        <v>362.62750000000017</v>
      </c>
      <c r="Y55" s="39">
        <f t="shared" si="15"/>
        <v>0.44959788597724604</v>
      </c>
      <c r="Z55" s="39">
        <f t="shared" si="15"/>
        <v>0.42919915445089524</v>
      </c>
      <c r="AA55" s="72">
        <f t="shared" si="34"/>
        <v>651.58583333333354</v>
      </c>
      <c r="AB55" s="41"/>
      <c r="AC55" s="37">
        <f t="shared" si="35"/>
        <v>0</v>
      </c>
      <c r="AD55" s="37">
        <f t="shared" si="16"/>
        <v>0</v>
      </c>
      <c r="AE55" s="39">
        <f t="shared" si="17"/>
        <v>0.37248947143697392</v>
      </c>
      <c r="AF55" s="39">
        <f t="shared" si="17"/>
        <v>0.13364837761092382</v>
      </c>
      <c r="AG55" s="72">
        <f t="shared" si="36"/>
        <v>0</v>
      </c>
      <c r="AH55" s="2"/>
      <c r="AI55" s="37">
        <f t="shared" si="37"/>
        <v>0</v>
      </c>
      <c r="AJ55" s="37">
        <f t="shared" si="18"/>
        <v>0</v>
      </c>
      <c r="AK55" s="39">
        <f t="shared" si="19"/>
        <v>2.6836812299672819E-2</v>
      </c>
      <c r="AL55" s="39">
        <f t="shared" si="38"/>
        <v>5.7499999999999996E-2</v>
      </c>
      <c r="AM55" s="72">
        <f t="shared" si="39"/>
        <v>0</v>
      </c>
      <c r="AN55" s="2"/>
      <c r="AO55" s="13">
        <f t="shared" si="20"/>
        <v>0.25</v>
      </c>
      <c r="AP55" s="39">
        <f t="shared" si="40"/>
        <v>3.1049999999999998E-2</v>
      </c>
      <c r="AQ55" s="72">
        <f t="shared" si="41"/>
        <v>0</v>
      </c>
      <c r="AR55" s="2"/>
      <c r="AS55" s="58">
        <f t="shared" si="21"/>
        <v>1</v>
      </c>
      <c r="AT55" s="57">
        <f t="shared" si="21"/>
        <v>1</v>
      </c>
      <c r="AU55" s="57">
        <f t="shared" si="21"/>
        <v>2.2999999999999998</v>
      </c>
      <c r="AV55" s="76">
        <f t="shared" si="22"/>
        <v>0</v>
      </c>
      <c r="AW55" s="76">
        <f t="shared" si="23"/>
        <v>0</v>
      </c>
      <c r="AX55" s="76">
        <f t="shared" si="24"/>
        <v>0</v>
      </c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5">
      <c r="A56" s="83">
        <f t="shared" si="25"/>
        <v>36982</v>
      </c>
      <c r="B56" s="23">
        <f t="shared" si="26"/>
        <v>36982</v>
      </c>
      <c r="C56" s="24">
        <f t="shared" si="42"/>
        <v>6</v>
      </c>
      <c r="D56" s="25">
        <f t="shared" si="27"/>
        <v>0.5</v>
      </c>
      <c r="E56" s="2"/>
      <c r="F56" s="76">
        <f t="shared" si="10"/>
        <v>0</v>
      </c>
      <c r="G56" s="80">
        <f t="shared" si="11"/>
        <v>-651.5858333333332</v>
      </c>
      <c r="H56" s="80">
        <f t="shared" si="28"/>
        <v>-651.5858333333332</v>
      </c>
      <c r="I56" s="112"/>
      <c r="J56" s="53">
        <f t="shared" si="29"/>
        <v>0</v>
      </c>
      <c r="K56" s="53">
        <f t="shared" si="29"/>
        <v>0</v>
      </c>
      <c r="L56" s="53">
        <f t="shared" si="29"/>
        <v>0</v>
      </c>
      <c r="M56" s="53">
        <f t="shared" si="29"/>
        <v>0</v>
      </c>
      <c r="N56" s="53">
        <f t="shared" si="29"/>
        <v>0</v>
      </c>
      <c r="O56" s="54">
        <f t="shared" si="29"/>
        <v>0</v>
      </c>
      <c r="P56" s="2"/>
      <c r="Q56" s="66">
        <f t="shared" si="30"/>
        <v>3.55</v>
      </c>
      <c r="R56" s="58">
        <f t="shared" si="13"/>
        <v>-7.0000000000000007E-2</v>
      </c>
      <c r="S56" s="57">
        <f t="shared" si="13"/>
        <v>0.1</v>
      </c>
      <c r="T56" s="76">
        <f t="shared" si="31"/>
        <v>0</v>
      </c>
      <c r="U56" s="76">
        <f t="shared" si="32"/>
        <v>0</v>
      </c>
      <c r="V56" s="2"/>
      <c r="W56" s="37">
        <f t="shared" si="33"/>
        <v>288.95833333333326</v>
      </c>
      <c r="X56" s="37">
        <f t="shared" si="14"/>
        <v>362.62749999999994</v>
      </c>
      <c r="Y56" s="39">
        <f t="shared" si="15"/>
        <v>0.45021760762901863</v>
      </c>
      <c r="Z56" s="39">
        <f t="shared" si="15"/>
        <v>0.42979075867598532</v>
      </c>
      <c r="AA56" s="72">
        <f t="shared" si="34"/>
        <v>651.5858333333332</v>
      </c>
      <c r="AB56" s="41"/>
      <c r="AC56" s="37">
        <f t="shared" si="35"/>
        <v>0</v>
      </c>
      <c r="AD56" s="37">
        <f t="shared" si="16"/>
        <v>0</v>
      </c>
      <c r="AE56" s="39">
        <f t="shared" si="17"/>
        <v>0.37300290754890109</v>
      </c>
      <c r="AF56" s="39">
        <f t="shared" si="17"/>
        <v>0.13383259732350042</v>
      </c>
      <c r="AG56" s="72">
        <f t="shared" si="36"/>
        <v>0</v>
      </c>
      <c r="AH56" s="2"/>
      <c r="AI56" s="37">
        <f t="shared" si="37"/>
        <v>0</v>
      </c>
      <c r="AJ56" s="37">
        <f t="shared" si="18"/>
        <v>0</v>
      </c>
      <c r="AK56" s="39">
        <f t="shared" si="19"/>
        <v>2.6864608421059411E-2</v>
      </c>
      <c r="AL56" s="39">
        <f t="shared" si="38"/>
        <v>5.7499999999999996E-2</v>
      </c>
      <c r="AM56" s="72">
        <f t="shared" si="39"/>
        <v>0</v>
      </c>
      <c r="AN56" s="2"/>
      <c r="AO56" s="13">
        <f t="shared" si="20"/>
        <v>0.25</v>
      </c>
      <c r="AP56" s="39">
        <f t="shared" si="40"/>
        <v>3.1049999999999998E-2</v>
      </c>
      <c r="AQ56" s="72">
        <f t="shared" si="41"/>
        <v>0</v>
      </c>
      <c r="AR56" s="2"/>
      <c r="AS56" s="58">
        <f t="shared" si="21"/>
        <v>1</v>
      </c>
      <c r="AT56" s="57">
        <f t="shared" si="21"/>
        <v>1</v>
      </c>
      <c r="AU56" s="57">
        <f t="shared" si="21"/>
        <v>2.2999999999999998</v>
      </c>
      <c r="AV56" s="76">
        <f t="shared" si="22"/>
        <v>0</v>
      </c>
      <c r="AW56" s="76">
        <f t="shared" si="23"/>
        <v>0</v>
      </c>
      <c r="AX56" s="76">
        <f t="shared" si="24"/>
        <v>0</v>
      </c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5">
      <c r="A57" s="83">
        <f t="shared" si="25"/>
        <v>37012</v>
      </c>
      <c r="B57" s="23">
        <f t="shared" si="26"/>
        <v>37012</v>
      </c>
      <c r="C57" s="24">
        <f t="shared" si="42"/>
        <v>7</v>
      </c>
      <c r="D57" s="25">
        <f t="shared" si="27"/>
        <v>0.58333333333333337</v>
      </c>
      <c r="E57" s="2"/>
      <c r="F57" s="76">
        <f t="shared" si="10"/>
        <v>0</v>
      </c>
      <c r="G57" s="80">
        <f t="shared" si="11"/>
        <v>-651.58583333333354</v>
      </c>
      <c r="H57" s="80">
        <f t="shared" si="28"/>
        <v>-651.58583333333354</v>
      </c>
      <c r="I57" s="112"/>
      <c r="J57" s="53">
        <f t="shared" si="29"/>
        <v>0</v>
      </c>
      <c r="K57" s="53">
        <f t="shared" si="29"/>
        <v>0</v>
      </c>
      <c r="L57" s="53">
        <f t="shared" si="29"/>
        <v>0</v>
      </c>
      <c r="M57" s="53">
        <f t="shared" si="29"/>
        <v>0</v>
      </c>
      <c r="N57" s="53">
        <f t="shared" si="29"/>
        <v>0</v>
      </c>
      <c r="O57" s="54">
        <f t="shared" si="29"/>
        <v>0</v>
      </c>
      <c r="P57" s="2"/>
      <c r="Q57" s="66">
        <f t="shared" si="30"/>
        <v>3.55</v>
      </c>
      <c r="R57" s="58">
        <f t="shared" si="13"/>
        <v>-7.0000000000000007E-2</v>
      </c>
      <c r="S57" s="57">
        <f t="shared" si="13"/>
        <v>0.1</v>
      </c>
      <c r="T57" s="76">
        <f t="shared" si="31"/>
        <v>0</v>
      </c>
      <c r="U57" s="76">
        <f t="shared" si="32"/>
        <v>0</v>
      </c>
      <c r="V57" s="2"/>
      <c r="W57" s="37">
        <f t="shared" si="33"/>
        <v>288.95833333333343</v>
      </c>
      <c r="X57" s="37">
        <f t="shared" si="14"/>
        <v>362.62750000000017</v>
      </c>
      <c r="Y57" s="39">
        <f t="shared" si="15"/>
        <v>0.45083818349950011</v>
      </c>
      <c r="Z57" s="39">
        <f t="shared" si="15"/>
        <v>0.43038317836297812</v>
      </c>
      <c r="AA57" s="72">
        <f t="shared" si="34"/>
        <v>651.58583333333354</v>
      </c>
      <c r="AB57" s="41"/>
      <c r="AC57" s="37">
        <f t="shared" si="35"/>
        <v>0</v>
      </c>
      <c r="AD57" s="37">
        <f t="shared" si="16"/>
        <v>0</v>
      </c>
      <c r="AE57" s="39">
        <f t="shared" si="17"/>
        <v>0.37351705137651214</v>
      </c>
      <c r="AF57" s="39">
        <f t="shared" si="17"/>
        <v>0.13401707096285942</v>
      </c>
      <c r="AG57" s="72">
        <f t="shared" si="36"/>
        <v>0</v>
      </c>
      <c r="AH57" s="2"/>
      <c r="AI57" s="37">
        <f t="shared" si="37"/>
        <v>0</v>
      </c>
      <c r="AJ57" s="37">
        <f t="shared" si="18"/>
        <v>0</v>
      </c>
      <c r="AK57" s="39">
        <f t="shared" si="19"/>
        <v>2.689243333216796E-2</v>
      </c>
      <c r="AL57" s="39">
        <f t="shared" si="38"/>
        <v>5.7499999999999996E-2</v>
      </c>
      <c r="AM57" s="72">
        <f t="shared" si="39"/>
        <v>0</v>
      </c>
      <c r="AN57" s="2"/>
      <c r="AO57" s="13">
        <f t="shared" si="20"/>
        <v>0.25</v>
      </c>
      <c r="AP57" s="39">
        <f t="shared" si="40"/>
        <v>3.1049999999999998E-2</v>
      </c>
      <c r="AQ57" s="72">
        <f t="shared" si="41"/>
        <v>0</v>
      </c>
      <c r="AR57" s="2"/>
      <c r="AS57" s="58">
        <f t="shared" si="21"/>
        <v>1</v>
      </c>
      <c r="AT57" s="57">
        <f t="shared" si="21"/>
        <v>1</v>
      </c>
      <c r="AU57" s="57">
        <f t="shared" si="21"/>
        <v>2.2999999999999998</v>
      </c>
      <c r="AV57" s="76">
        <f t="shared" si="22"/>
        <v>0</v>
      </c>
      <c r="AW57" s="76">
        <f t="shared" si="23"/>
        <v>0</v>
      </c>
      <c r="AX57" s="76">
        <f t="shared" si="24"/>
        <v>0</v>
      </c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5">
      <c r="A58" s="83">
        <f t="shared" si="25"/>
        <v>37043</v>
      </c>
      <c r="B58" s="23">
        <f t="shared" si="26"/>
        <v>37043</v>
      </c>
      <c r="C58" s="24">
        <f t="shared" si="42"/>
        <v>8</v>
      </c>
      <c r="D58" s="25">
        <f t="shared" si="27"/>
        <v>0.66666666666666663</v>
      </c>
      <c r="E58" s="2"/>
      <c r="F58" s="76">
        <f t="shared" si="10"/>
        <v>0</v>
      </c>
      <c r="G58" s="80">
        <f t="shared" si="11"/>
        <v>-651.58583333333274</v>
      </c>
      <c r="H58" s="80">
        <f t="shared" si="28"/>
        <v>-651.58583333333274</v>
      </c>
      <c r="I58" s="112"/>
      <c r="J58" s="53">
        <f t="shared" si="29"/>
        <v>0</v>
      </c>
      <c r="K58" s="53">
        <f t="shared" si="29"/>
        <v>0</v>
      </c>
      <c r="L58" s="53">
        <f t="shared" si="29"/>
        <v>0</v>
      </c>
      <c r="M58" s="53">
        <f t="shared" si="29"/>
        <v>0</v>
      </c>
      <c r="N58" s="53">
        <f t="shared" si="29"/>
        <v>0</v>
      </c>
      <c r="O58" s="54">
        <f t="shared" si="29"/>
        <v>0</v>
      </c>
      <c r="P58" s="2"/>
      <c r="Q58" s="66">
        <f t="shared" si="30"/>
        <v>3.55</v>
      </c>
      <c r="R58" s="58">
        <f t="shared" si="13"/>
        <v>-7.0000000000000007E-2</v>
      </c>
      <c r="S58" s="57">
        <f t="shared" si="13"/>
        <v>0.1</v>
      </c>
      <c r="T58" s="76">
        <f t="shared" si="31"/>
        <v>0</v>
      </c>
      <c r="U58" s="76">
        <f t="shared" si="32"/>
        <v>0</v>
      </c>
      <c r="V58" s="2"/>
      <c r="W58" s="37">
        <f t="shared" si="33"/>
        <v>288.95833333333309</v>
      </c>
      <c r="X58" s="37">
        <f t="shared" si="14"/>
        <v>362.62749999999966</v>
      </c>
      <c r="Y58" s="39">
        <f t="shared" si="15"/>
        <v>0.45145961476613783</v>
      </c>
      <c r="Z58" s="39">
        <f t="shared" si="15"/>
        <v>0.43097641463589909</v>
      </c>
      <c r="AA58" s="72">
        <f t="shared" si="34"/>
        <v>651.58583333333274</v>
      </c>
      <c r="AB58" s="41"/>
      <c r="AC58" s="37">
        <f t="shared" si="35"/>
        <v>0</v>
      </c>
      <c r="AD58" s="37">
        <f t="shared" si="16"/>
        <v>0</v>
      </c>
      <c r="AE58" s="39">
        <f t="shared" si="17"/>
        <v>0.37403190389531604</v>
      </c>
      <c r="AF58" s="39">
        <f t="shared" si="17"/>
        <v>0.13420179887901124</v>
      </c>
      <c r="AG58" s="72">
        <f t="shared" si="36"/>
        <v>0</v>
      </c>
      <c r="AH58" s="2"/>
      <c r="AI58" s="37">
        <f t="shared" si="37"/>
        <v>0</v>
      </c>
      <c r="AJ58" s="37">
        <f t="shared" si="18"/>
        <v>0</v>
      </c>
      <c r="AK58" s="39">
        <f t="shared" si="19"/>
        <v>2.6920287062817294E-2</v>
      </c>
      <c r="AL58" s="39">
        <f t="shared" si="38"/>
        <v>5.7499999999999996E-2</v>
      </c>
      <c r="AM58" s="72">
        <f t="shared" si="39"/>
        <v>0</v>
      </c>
      <c r="AN58" s="2"/>
      <c r="AO58" s="13">
        <f t="shared" si="20"/>
        <v>0.25</v>
      </c>
      <c r="AP58" s="39">
        <f t="shared" si="40"/>
        <v>3.1049999999999998E-2</v>
      </c>
      <c r="AQ58" s="72">
        <f t="shared" si="41"/>
        <v>0</v>
      </c>
      <c r="AR58" s="2"/>
      <c r="AS58" s="58">
        <f t="shared" si="21"/>
        <v>1</v>
      </c>
      <c r="AT58" s="57">
        <f t="shared" si="21"/>
        <v>1</v>
      </c>
      <c r="AU58" s="57">
        <f t="shared" si="21"/>
        <v>2.2999999999999998</v>
      </c>
      <c r="AV58" s="76">
        <f t="shared" si="22"/>
        <v>0</v>
      </c>
      <c r="AW58" s="76">
        <f t="shared" si="23"/>
        <v>0</v>
      </c>
      <c r="AX58" s="76">
        <f t="shared" si="24"/>
        <v>0</v>
      </c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5">
      <c r="A59" s="83">
        <f t="shared" si="25"/>
        <v>37073</v>
      </c>
      <c r="B59" s="23">
        <f t="shared" si="26"/>
        <v>37073</v>
      </c>
      <c r="C59" s="24">
        <f t="shared" si="42"/>
        <v>9</v>
      </c>
      <c r="D59" s="25">
        <f t="shared" si="27"/>
        <v>0.75</v>
      </c>
      <c r="E59" s="2"/>
      <c r="F59" s="76">
        <f t="shared" si="10"/>
        <v>0</v>
      </c>
      <c r="G59" s="80">
        <f t="shared" si="11"/>
        <v>-651.58583333333354</v>
      </c>
      <c r="H59" s="80">
        <f t="shared" si="28"/>
        <v>-651.58583333333354</v>
      </c>
      <c r="I59" s="112"/>
      <c r="J59" s="53">
        <f t="shared" si="29"/>
        <v>0</v>
      </c>
      <c r="K59" s="53">
        <f t="shared" si="29"/>
        <v>0</v>
      </c>
      <c r="L59" s="53">
        <f t="shared" si="29"/>
        <v>0</v>
      </c>
      <c r="M59" s="53">
        <f t="shared" si="29"/>
        <v>0</v>
      </c>
      <c r="N59" s="53">
        <f t="shared" si="29"/>
        <v>0</v>
      </c>
      <c r="O59" s="54">
        <f t="shared" si="29"/>
        <v>0</v>
      </c>
      <c r="P59" s="2"/>
      <c r="Q59" s="66">
        <f t="shared" si="30"/>
        <v>3.55</v>
      </c>
      <c r="R59" s="58">
        <f t="shared" si="13"/>
        <v>-7.0000000000000007E-2</v>
      </c>
      <c r="S59" s="57">
        <f t="shared" si="13"/>
        <v>0.1</v>
      </c>
      <c r="T59" s="76">
        <f t="shared" si="31"/>
        <v>0</v>
      </c>
      <c r="U59" s="76">
        <f t="shared" si="32"/>
        <v>0</v>
      </c>
      <c r="V59" s="2"/>
      <c r="W59" s="37">
        <f t="shared" si="33"/>
        <v>288.95833333333343</v>
      </c>
      <c r="X59" s="37">
        <f t="shared" si="14"/>
        <v>362.62750000000017</v>
      </c>
      <c r="Y59" s="39">
        <f t="shared" si="15"/>
        <v>0.45208190260800207</v>
      </c>
      <c r="Z59" s="39">
        <f t="shared" si="15"/>
        <v>0.43157046862032261</v>
      </c>
      <c r="AA59" s="72">
        <f t="shared" si="34"/>
        <v>651.58583333333354</v>
      </c>
      <c r="AB59" s="41"/>
      <c r="AC59" s="37">
        <f t="shared" si="35"/>
        <v>0</v>
      </c>
      <c r="AD59" s="37">
        <f t="shared" si="16"/>
        <v>0</v>
      </c>
      <c r="AE59" s="39">
        <f t="shared" si="17"/>
        <v>0.37454746608216627</v>
      </c>
      <c r="AF59" s="39">
        <f t="shared" si="17"/>
        <v>0.13438678142244864</v>
      </c>
      <c r="AG59" s="72">
        <f t="shared" si="36"/>
        <v>0</v>
      </c>
      <c r="AH59" s="2"/>
      <c r="AI59" s="37">
        <f t="shared" si="37"/>
        <v>0</v>
      </c>
      <c r="AJ59" s="37">
        <f t="shared" si="18"/>
        <v>0</v>
      </c>
      <c r="AK59" s="39">
        <f t="shared" si="19"/>
        <v>2.694816964285714E-2</v>
      </c>
      <c r="AL59" s="39">
        <f t="shared" si="38"/>
        <v>5.7499999999999996E-2</v>
      </c>
      <c r="AM59" s="72">
        <f t="shared" si="39"/>
        <v>0</v>
      </c>
      <c r="AN59" s="2"/>
      <c r="AO59" s="13">
        <f t="shared" si="20"/>
        <v>0.25</v>
      </c>
      <c r="AP59" s="39">
        <f t="shared" si="40"/>
        <v>3.1049999999999998E-2</v>
      </c>
      <c r="AQ59" s="72">
        <f t="shared" si="41"/>
        <v>0</v>
      </c>
      <c r="AR59" s="2"/>
      <c r="AS59" s="58">
        <f t="shared" si="21"/>
        <v>1</v>
      </c>
      <c r="AT59" s="57">
        <f t="shared" si="21"/>
        <v>1</v>
      </c>
      <c r="AU59" s="57">
        <f t="shared" si="21"/>
        <v>2.2999999999999998</v>
      </c>
      <c r="AV59" s="76">
        <f t="shared" si="22"/>
        <v>0</v>
      </c>
      <c r="AW59" s="76">
        <f t="shared" si="23"/>
        <v>0</v>
      </c>
      <c r="AX59" s="76">
        <f t="shared" si="24"/>
        <v>0</v>
      </c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5">
      <c r="A60" s="83">
        <f t="shared" si="25"/>
        <v>37104</v>
      </c>
      <c r="B60" s="23">
        <f t="shared" si="26"/>
        <v>37104</v>
      </c>
      <c r="C60" s="24">
        <f t="shared" si="42"/>
        <v>10</v>
      </c>
      <c r="D60" s="25">
        <f t="shared" si="27"/>
        <v>0.83333333333333337</v>
      </c>
      <c r="E60" s="2"/>
      <c r="F60" s="76">
        <f t="shared" si="10"/>
        <v>0</v>
      </c>
      <c r="G60" s="80">
        <f t="shared" si="11"/>
        <v>-651.58583333333354</v>
      </c>
      <c r="H60" s="80">
        <f t="shared" si="28"/>
        <v>-651.58583333333354</v>
      </c>
      <c r="I60" s="112"/>
      <c r="J60" s="53">
        <f t="shared" si="29"/>
        <v>0</v>
      </c>
      <c r="K60" s="53">
        <f t="shared" si="29"/>
        <v>0</v>
      </c>
      <c r="L60" s="53">
        <f t="shared" si="29"/>
        <v>0</v>
      </c>
      <c r="M60" s="53">
        <f t="shared" si="29"/>
        <v>0</v>
      </c>
      <c r="N60" s="53">
        <f t="shared" si="29"/>
        <v>0</v>
      </c>
      <c r="O60" s="54">
        <f t="shared" si="29"/>
        <v>0</v>
      </c>
      <c r="P60" s="2"/>
      <c r="Q60" s="66">
        <f t="shared" si="30"/>
        <v>3.55</v>
      </c>
      <c r="R60" s="58">
        <f t="shared" si="13"/>
        <v>-7.0000000000000007E-2</v>
      </c>
      <c r="S60" s="57">
        <f t="shared" si="13"/>
        <v>0.1</v>
      </c>
      <c r="T60" s="76">
        <f t="shared" si="31"/>
        <v>0</v>
      </c>
      <c r="U60" s="76">
        <f t="shared" si="32"/>
        <v>0</v>
      </c>
      <c r="V60" s="2"/>
      <c r="W60" s="37">
        <f t="shared" si="33"/>
        <v>288.95833333333343</v>
      </c>
      <c r="X60" s="37">
        <f t="shared" si="14"/>
        <v>362.62750000000017</v>
      </c>
      <c r="Y60" s="39">
        <f t="shared" si="15"/>
        <v>0.45270504820578833</v>
      </c>
      <c r="Z60" s="39">
        <f t="shared" si="15"/>
        <v>0.43216534144337498</v>
      </c>
      <c r="AA60" s="72">
        <f t="shared" si="34"/>
        <v>651.58583333333354</v>
      </c>
      <c r="AB60" s="41"/>
      <c r="AC60" s="37">
        <f t="shared" si="35"/>
        <v>0</v>
      </c>
      <c r="AD60" s="37">
        <f t="shared" si="16"/>
        <v>0</v>
      </c>
      <c r="AE60" s="39">
        <f t="shared" si="17"/>
        <v>0.37506373891526279</v>
      </c>
      <c r="AF60" s="39">
        <f t="shared" si="17"/>
        <v>0.13457201894414761</v>
      </c>
      <c r="AG60" s="72">
        <f t="shared" si="36"/>
        <v>0</v>
      </c>
      <c r="AH60" s="2"/>
      <c r="AI60" s="37">
        <f t="shared" si="37"/>
        <v>0</v>
      </c>
      <c r="AJ60" s="37">
        <f t="shared" si="18"/>
        <v>0</v>
      </c>
      <c r="AK60" s="39">
        <f t="shared" si="19"/>
        <v>2.6976081102168144E-2</v>
      </c>
      <c r="AL60" s="39">
        <f t="shared" si="38"/>
        <v>5.7499999999999996E-2</v>
      </c>
      <c r="AM60" s="72">
        <f t="shared" si="39"/>
        <v>0</v>
      </c>
      <c r="AN60" s="2"/>
      <c r="AO60" s="13">
        <f t="shared" si="20"/>
        <v>0.25</v>
      </c>
      <c r="AP60" s="39">
        <f t="shared" si="40"/>
        <v>3.1049999999999998E-2</v>
      </c>
      <c r="AQ60" s="72">
        <f t="shared" si="41"/>
        <v>0</v>
      </c>
      <c r="AR60" s="2"/>
      <c r="AS60" s="58">
        <f t="shared" si="21"/>
        <v>1</v>
      </c>
      <c r="AT60" s="57">
        <f t="shared" si="21"/>
        <v>1</v>
      </c>
      <c r="AU60" s="57">
        <f t="shared" si="21"/>
        <v>2.2999999999999998</v>
      </c>
      <c r="AV60" s="76">
        <f t="shared" si="22"/>
        <v>0</v>
      </c>
      <c r="AW60" s="76">
        <f t="shared" si="23"/>
        <v>0</v>
      </c>
      <c r="AX60" s="76">
        <f t="shared" si="24"/>
        <v>0</v>
      </c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5">
      <c r="A61" s="83">
        <f t="shared" si="25"/>
        <v>37135</v>
      </c>
      <c r="B61" s="23">
        <f t="shared" si="26"/>
        <v>37135</v>
      </c>
      <c r="C61" s="24">
        <f t="shared" si="42"/>
        <v>11</v>
      </c>
      <c r="D61" s="25">
        <f t="shared" si="27"/>
        <v>0.91666666666666663</v>
      </c>
      <c r="E61" s="2"/>
      <c r="F61" s="76">
        <f t="shared" si="10"/>
        <v>0</v>
      </c>
      <c r="G61" s="80">
        <f t="shared" si="11"/>
        <v>-651.58583333333274</v>
      </c>
      <c r="H61" s="80">
        <f t="shared" si="28"/>
        <v>-651.58583333333274</v>
      </c>
      <c r="I61" s="112"/>
      <c r="J61" s="53">
        <f t="shared" si="29"/>
        <v>0</v>
      </c>
      <c r="K61" s="53">
        <f t="shared" si="29"/>
        <v>0</v>
      </c>
      <c r="L61" s="53">
        <f t="shared" si="29"/>
        <v>0</v>
      </c>
      <c r="M61" s="53">
        <f t="shared" si="29"/>
        <v>0</v>
      </c>
      <c r="N61" s="53">
        <f t="shared" si="29"/>
        <v>0</v>
      </c>
      <c r="O61" s="54">
        <f t="shared" si="29"/>
        <v>0</v>
      </c>
      <c r="P61" s="2"/>
      <c r="Q61" s="66">
        <f t="shared" si="30"/>
        <v>3.55</v>
      </c>
      <c r="R61" s="58">
        <f t="shared" si="13"/>
        <v>-7.0000000000000007E-2</v>
      </c>
      <c r="S61" s="57">
        <f t="shared" si="13"/>
        <v>0.1</v>
      </c>
      <c r="T61" s="76">
        <f t="shared" si="31"/>
        <v>0</v>
      </c>
      <c r="U61" s="76">
        <f t="shared" si="32"/>
        <v>0</v>
      </c>
      <c r="V61" s="2"/>
      <c r="W61" s="37">
        <f t="shared" si="33"/>
        <v>288.95833333333309</v>
      </c>
      <c r="X61" s="37">
        <f t="shared" si="14"/>
        <v>362.62749999999966</v>
      </c>
      <c r="Y61" s="39">
        <f t="shared" si="15"/>
        <v>0.45332905274181962</v>
      </c>
      <c r="Z61" s="39">
        <f t="shared" si="15"/>
        <v>0.43276103423373591</v>
      </c>
      <c r="AA61" s="72">
        <f t="shared" si="34"/>
        <v>651.58583333333274</v>
      </c>
      <c r="AB61" s="41"/>
      <c r="AC61" s="37">
        <f t="shared" si="35"/>
        <v>0</v>
      </c>
      <c r="AD61" s="37">
        <f t="shared" si="16"/>
        <v>0</v>
      </c>
      <c r="AE61" s="39">
        <f t="shared" si="17"/>
        <v>0.37558072337415399</v>
      </c>
      <c r="AF61" s="39">
        <f t="shared" si="17"/>
        <v>0.13475751179556786</v>
      </c>
      <c r="AG61" s="72">
        <f t="shared" si="36"/>
        <v>0</v>
      </c>
      <c r="AH61" s="2"/>
      <c r="AI61" s="37">
        <f t="shared" si="37"/>
        <v>0</v>
      </c>
      <c r="AJ61" s="37">
        <f t="shared" si="18"/>
        <v>0</v>
      </c>
      <c r="AK61" s="39">
        <f t="shared" si="19"/>
        <v>2.7004021470661894E-2</v>
      </c>
      <c r="AL61" s="39">
        <f t="shared" si="38"/>
        <v>5.7499999999999996E-2</v>
      </c>
      <c r="AM61" s="72">
        <f t="shared" si="39"/>
        <v>0</v>
      </c>
      <c r="AN61" s="2"/>
      <c r="AO61" s="13">
        <f t="shared" si="20"/>
        <v>0.25</v>
      </c>
      <c r="AP61" s="39">
        <f t="shared" si="40"/>
        <v>3.1049999999999998E-2</v>
      </c>
      <c r="AQ61" s="72">
        <f t="shared" si="41"/>
        <v>0</v>
      </c>
      <c r="AR61" s="2"/>
      <c r="AS61" s="58">
        <f t="shared" si="21"/>
        <v>1</v>
      </c>
      <c r="AT61" s="57">
        <f t="shared" si="21"/>
        <v>1</v>
      </c>
      <c r="AU61" s="57">
        <f t="shared" si="21"/>
        <v>2.2999999999999998</v>
      </c>
      <c r="AV61" s="76">
        <f t="shared" si="22"/>
        <v>0</v>
      </c>
      <c r="AW61" s="76">
        <f t="shared" si="23"/>
        <v>0</v>
      </c>
      <c r="AX61" s="76">
        <f t="shared" si="24"/>
        <v>0</v>
      </c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5">
      <c r="A62" s="83">
        <f t="shared" si="25"/>
        <v>37165</v>
      </c>
      <c r="B62" s="23">
        <f t="shared" si="26"/>
        <v>37165</v>
      </c>
      <c r="C62" s="24">
        <f t="shared" si="42"/>
        <v>12</v>
      </c>
      <c r="D62" s="25">
        <f t="shared" si="27"/>
        <v>1</v>
      </c>
      <c r="E62" s="2"/>
      <c r="F62" s="76">
        <f t="shared" si="10"/>
        <v>0</v>
      </c>
      <c r="G62" s="80">
        <f t="shared" si="11"/>
        <v>-651.58583333333354</v>
      </c>
      <c r="H62" s="80">
        <f t="shared" si="28"/>
        <v>-651.58583333333354</v>
      </c>
      <c r="I62" s="112"/>
      <c r="J62" s="53">
        <f t="shared" si="29"/>
        <v>0</v>
      </c>
      <c r="K62" s="53">
        <f t="shared" si="29"/>
        <v>0</v>
      </c>
      <c r="L62" s="53">
        <f t="shared" si="29"/>
        <v>0</v>
      </c>
      <c r="M62" s="53">
        <f t="shared" si="29"/>
        <v>0</v>
      </c>
      <c r="N62" s="53">
        <f t="shared" si="29"/>
        <v>0</v>
      </c>
      <c r="O62" s="54">
        <f t="shared" si="29"/>
        <v>0</v>
      </c>
      <c r="P62" s="2"/>
      <c r="Q62" s="66">
        <f t="shared" si="30"/>
        <v>3.55</v>
      </c>
      <c r="R62" s="58">
        <f t="shared" si="13"/>
        <v>-7.0000000000000007E-2</v>
      </c>
      <c r="S62" s="57">
        <f t="shared" si="13"/>
        <v>0.1</v>
      </c>
      <c r="T62" s="76">
        <f t="shared" si="31"/>
        <v>0</v>
      </c>
      <c r="U62" s="76">
        <f t="shared" si="32"/>
        <v>0</v>
      </c>
      <c r="V62" s="2"/>
      <c r="W62" s="37">
        <f t="shared" si="33"/>
        <v>288.95833333333343</v>
      </c>
      <c r="X62" s="37">
        <f t="shared" si="14"/>
        <v>362.62750000000017</v>
      </c>
      <c r="Y62" s="39">
        <f t="shared" si="15"/>
        <v>0.4539539174000487</v>
      </c>
      <c r="Z62" s="39">
        <f t="shared" si="15"/>
        <v>0.43335754812164096</v>
      </c>
      <c r="AA62" s="72">
        <f t="shared" si="34"/>
        <v>651.58583333333354</v>
      </c>
      <c r="AB62" s="41"/>
      <c r="AC62" s="37">
        <f t="shared" si="35"/>
        <v>0</v>
      </c>
      <c r="AD62" s="37">
        <f t="shared" si="16"/>
        <v>0</v>
      </c>
      <c r="AE62" s="39">
        <f t="shared" si="17"/>
        <v>0.3760984204397384</v>
      </c>
      <c r="AF62" s="39">
        <f t="shared" si="17"/>
        <v>0.13494326032865361</v>
      </c>
      <c r="AG62" s="72">
        <f t="shared" si="36"/>
        <v>0</v>
      </c>
      <c r="AH62" s="2"/>
      <c r="AI62" s="37">
        <f t="shared" si="37"/>
        <v>0</v>
      </c>
      <c r="AJ62" s="37">
        <f t="shared" si="18"/>
        <v>0</v>
      </c>
      <c r="AK62" s="39">
        <f t="shared" si="19"/>
        <v>2.7031990778280959E-2</v>
      </c>
      <c r="AL62" s="39">
        <f t="shared" si="38"/>
        <v>5.7499999999999996E-2</v>
      </c>
      <c r="AM62" s="72">
        <f t="shared" si="39"/>
        <v>0</v>
      </c>
      <c r="AN62" s="2"/>
      <c r="AO62" s="13">
        <f t="shared" si="20"/>
        <v>0.25</v>
      </c>
      <c r="AP62" s="39">
        <f t="shared" si="40"/>
        <v>3.1049999999999998E-2</v>
      </c>
      <c r="AQ62" s="72">
        <f t="shared" si="41"/>
        <v>0</v>
      </c>
      <c r="AR62" s="2"/>
      <c r="AS62" s="58">
        <f t="shared" si="21"/>
        <v>1</v>
      </c>
      <c r="AT62" s="57">
        <f t="shared" si="21"/>
        <v>1</v>
      </c>
      <c r="AU62" s="57">
        <f t="shared" si="21"/>
        <v>2.2999999999999998</v>
      </c>
      <c r="AV62" s="76">
        <f t="shared" si="22"/>
        <v>0</v>
      </c>
      <c r="AW62" s="76">
        <f t="shared" si="23"/>
        <v>0</v>
      </c>
      <c r="AX62" s="76">
        <f t="shared" si="24"/>
        <v>0</v>
      </c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5">
      <c r="A63" s="83">
        <f t="shared" si="25"/>
        <v>37196</v>
      </c>
      <c r="B63" s="23">
        <f t="shared" si="26"/>
        <v>37196</v>
      </c>
      <c r="C63" s="24">
        <f t="shared" si="42"/>
        <v>13</v>
      </c>
      <c r="D63" s="25">
        <f t="shared" si="27"/>
        <v>1.0833333333333333</v>
      </c>
      <c r="E63" s="2"/>
      <c r="F63" s="76">
        <f t="shared" si="10"/>
        <v>0</v>
      </c>
      <c r="G63" s="80">
        <f t="shared" si="11"/>
        <v>-651.58583333333274</v>
      </c>
      <c r="H63" s="80">
        <f t="shared" si="28"/>
        <v>-651.58583333333274</v>
      </c>
      <c r="I63" s="112"/>
      <c r="J63" s="53">
        <f t="shared" si="29"/>
        <v>0</v>
      </c>
      <c r="K63" s="53">
        <f t="shared" si="29"/>
        <v>0</v>
      </c>
      <c r="L63" s="53">
        <f t="shared" si="29"/>
        <v>0</v>
      </c>
      <c r="M63" s="53">
        <f t="shared" si="29"/>
        <v>0</v>
      </c>
      <c r="N63" s="53">
        <f t="shared" si="29"/>
        <v>0</v>
      </c>
      <c r="O63" s="54">
        <f t="shared" si="29"/>
        <v>0</v>
      </c>
      <c r="P63" s="2"/>
      <c r="Q63" s="66">
        <f t="shared" si="30"/>
        <v>3.55</v>
      </c>
      <c r="R63" s="58">
        <f t="shared" si="13"/>
        <v>-7.0000000000000007E-2</v>
      </c>
      <c r="S63" s="57">
        <f t="shared" si="13"/>
        <v>0.1</v>
      </c>
      <c r="T63" s="76">
        <f t="shared" si="31"/>
        <v>0</v>
      </c>
      <c r="U63" s="76">
        <f t="shared" si="32"/>
        <v>0</v>
      </c>
      <c r="V63" s="2"/>
      <c r="W63" s="37">
        <f t="shared" si="33"/>
        <v>288.95833333333309</v>
      </c>
      <c r="X63" s="37">
        <f t="shared" si="14"/>
        <v>362.62749999999966</v>
      </c>
      <c r="Y63" s="39">
        <f t="shared" si="15"/>
        <v>0.4545796433660601</v>
      </c>
      <c r="Z63" s="39">
        <f t="shared" si="15"/>
        <v>0.4339548842388834</v>
      </c>
      <c r="AA63" s="72">
        <f t="shared" si="34"/>
        <v>651.58583333333274</v>
      </c>
      <c r="AB63" s="41"/>
      <c r="AC63" s="37">
        <f t="shared" si="35"/>
        <v>0</v>
      </c>
      <c r="AD63" s="37">
        <f t="shared" si="16"/>
        <v>0</v>
      </c>
      <c r="AE63" s="39">
        <f t="shared" si="17"/>
        <v>0.37661683109426664</v>
      </c>
      <c r="AF63" s="39">
        <f t="shared" si="17"/>
        <v>0.13512926489583407</v>
      </c>
      <c r="AG63" s="72">
        <f t="shared" si="36"/>
        <v>0</v>
      </c>
      <c r="AH63" s="2"/>
      <c r="AI63" s="37">
        <f t="shared" si="37"/>
        <v>0</v>
      </c>
      <c r="AJ63" s="37">
        <f t="shared" si="18"/>
        <v>0</v>
      </c>
      <c r="AK63" s="39">
        <f t="shared" si="19"/>
        <v>2.7059989054998932E-2</v>
      </c>
      <c r="AL63" s="39">
        <f t="shared" si="38"/>
        <v>5.7499999999999996E-2</v>
      </c>
      <c r="AM63" s="72">
        <f t="shared" si="39"/>
        <v>0</v>
      </c>
      <c r="AN63" s="2"/>
      <c r="AO63" s="13">
        <f t="shared" si="20"/>
        <v>0.25</v>
      </c>
      <c r="AP63" s="39">
        <f t="shared" si="40"/>
        <v>3.1049999999999998E-2</v>
      </c>
      <c r="AQ63" s="72">
        <f t="shared" si="41"/>
        <v>0</v>
      </c>
      <c r="AR63" s="2"/>
      <c r="AS63" s="58">
        <f t="shared" si="21"/>
        <v>1</v>
      </c>
      <c r="AT63" s="57">
        <f t="shared" si="21"/>
        <v>1</v>
      </c>
      <c r="AU63" s="57">
        <f t="shared" si="21"/>
        <v>2.2999999999999998</v>
      </c>
      <c r="AV63" s="76">
        <f t="shared" si="22"/>
        <v>0</v>
      </c>
      <c r="AW63" s="76">
        <f t="shared" si="23"/>
        <v>0</v>
      </c>
      <c r="AX63" s="76">
        <f t="shared" si="24"/>
        <v>0</v>
      </c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5">
      <c r="A64" s="83">
        <f t="shared" si="25"/>
        <v>37226</v>
      </c>
      <c r="B64" s="23">
        <f t="shared" si="26"/>
        <v>37226</v>
      </c>
      <c r="C64" s="24">
        <f t="shared" si="42"/>
        <v>14</v>
      </c>
      <c r="D64" s="25">
        <f t="shared" si="27"/>
        <v>1.1666666666666667</v>
      </c>
      <c r="E64" s="2"/>
      <c r="F64" s="76">
        <f t="shared" si="10"/>
        <v>0</v>
      </c>
      <c r="G64" s="80">
        <f t="shared" si="11"/>
        <v>-651.58583333333445</v>
      </c>
      <c r="H64" s="80">
        <f t="shared" si="28"/>
        <v>-651.58583333333445</v>
      </c>
      <c r="I64" s="112"/>
      <c r="J64" s="53">
        <f t="shared" si="29"/>
        <v>0</v>
      </c>
      <c r="K64" s="53">
        <f t="shared" si="29"/>
        <v>0</v>
      </c>
      <c r="L64" s="53">
        <f t="shared" si="29"/>
        <v>0</v>
      </c>
      <c r="M64" s="53">
        <f t="shared" si="29"/>
        <v>0</v>
      </c>
      <c r="N64" s="53">
        <f t="shared" si="29"/>
        <v>0</v>
      </c>
      <c r="O64" s="54">
        <f t="shared" si="29"/>
        <v>0</v>
      </c>
      <c r="P64" s="2"/>
      <c r="Q64" s="66">
        <f t="shared" si="30"/>
        <v>3.55</v>
      </c>
      <c r="R64" s="58">
        <f t="shared" si="13"/>
        <v>-7.0000000000000007E-2</v>
      </c>
      <c r="S64" s="57">
        <f t="shared" si="13"/>
        <v>0.1</v>
      </c>
      <c r="T64" s="76">
        <f t="shared" si="31"/>
        <v>0</v>
      </c>
      <c r="U64" s="76">
        <f t="shared" si="32"/>
        <v>0</v>
      </c>
      <c r="V64" s="2"/>
      <c r="W64" s="37">
        <f t="shared" si="33"/>
        <v>288.95833333333383</v>
      </c>
      <c r="X64" s="37">
        <f t="shared" si="14"/>
        <v>362.62750000000062</v>
      </c>
      <c r="Y64" s="39">
        <f t="shared" si="15"/>
        <v>0.45520623182707282</v>
      </c>
      <c r="Z64" s="39">
        <f t="shared" si="15"/>
        <v>0.43455304371881687</v>
      </c>
      <c r="AA64" s="72">
        <f t="shared" si="34"/>
        <v>651.58583333333445</v>
      </c>
      <c r="AB64" s="41"/>
      <c r="AC64" s="37">
        <f t="shared" si="35"/>
        <v>0</v>
      </c>
      <c r="AD64" s="37">
        <f t="shared" si="16"/>
        <v>0</v>
      </c>
      <c r="AE64" s="39">
        <f t="shared" si="17"/>
        <v>0.37713595632134334</v>
      </c>
      <c r="AF64" s="39">
        <f t="shared" si="17"/>
        <v>0.1353155258500244</v>
      </c>
      <c r="AG64" s="72">
        <f t="shared" si="36"/>
        <v>0</v>
      </c>
      <c r="AH64" s="2"/>
      <c r="AI64" s="37">
        <f t="shared" si="37"/>
        <v>0</v>
      </c>
      <c r="AJ64" s="37">
        <f t="shared" si="18"/>
        <v>0</v>
      </c>
      <c r="AK64" s="39">
        <f t="shared" si="19"/>
        <v>2.7088016330820426E-2</v>
      </c>
      <c r="AL64" s="39">
        <f t="shared" si="38"/>
        <v>5.7499999999999996E-2</v>
      </c>
      <c r="AM64" s="72">
        <f t="shared" si="39"/>
        <v>0</v>
      </c>
      <c r="AN64" s="2"/>
      <c r="AO64" s="13">
        <f t="shared" si="20"/>
        <v>0.25</v>
      </c>
      <c r="AP64" s="39">
        <f t="shared" si="40"/>
        <v>3.1049999999999998E-2</v>
      </c>
      <c r="AQ64" s="72">
        <f t="shared" si="41"/>
        <v>0</v>
      </c>
      <c r="AR64" s="2"/>
      <c r="AS64" s="58">
        <f t="shared" si="21"/>
        <v>1</v>
      </c>
      <c r="AT64" s="57">
        <f t="shared" si="21"/>
        <v>1</v>
      </c>
      <c r="AU64" s="57">
        <f t="shared" si="21"/>
        <v>2.2999999999999998</v>
      </c>
      <c r="AV64" s="76">
        <f t="shared" si="22"/>
        <v>0</v>
      </c>
      <c r="AW64" s="76">
        <f t="shared" si="23"/>
        <v>0</v>
      </c>
      <c r="AX64" s="76">
        <f t="shared" si="24"/>
        <v>0</v>
      </c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5">
      <c r="A65" s="83">
        <f t="shared" si="25"/>
        <v>37257</v>
      </c>
      <c r="B65" s="23">
        <f t="shared" si="26"/>
        <v>37257</v>
      </c>
      <c r="C65" s="24">
        <f t="shared" si="42"/>
        <v>15</v>
      </c>
      <c r="D65" s="25">
        <f t="shared" si="27"/>
        <v>1.25</v>
      </c>
      <c r="E65" s="2"/>
      <c r="F65" s="76">
        <f t="shared" si="10"/>
        <v>0</v>
      </c>
      <c r="G65" s="80">
        <f t="shared" si="11"/>
        <v>-651.60248365847542</v>
      </c>
      <c r="H65" s="80">
        <f t="shared" si="28"/>
        <v>-651.60248365847542</v>
      </c>
      <c r="I65" s="112"/>
      <c r="J65" s="53">
        <f t="shared" si="29"/>
        <v>0</v>
      </c>
      <c r="K65" s="53">
        <f t="shared" si="29"/>
        <v>0</v>
      </c>
      <c r="L65" s="53">
        <f t="shared" si="29"/>
        <v>0</v>
      </c>
      <c r="M65" s="53">
        <f t="shared" si="29"/>
        <v>0</v>
      </c>
      <c r="N65" s="53">
        <f t="shared" si="29"/>
        <v>0</v>
      </c>
      <c r="O65" s="54">
        <f t="shared" si="29"/>
        <v>0</v>
      </c>
      <c r="P65" s="2"/>
      <c r="Q65" s="66">
        <f t="shared" si="30"/>
        <v>3.55</v>
      </c>
      <c r="R65" s="58">
        <f t="shared" si="13"/>
        <v>-7.0000000000000007E-2</v>
      </c>
      <c r="S65" s="57">
        <f t="shared" si="13"/>
        <v>0.1</v>
      </c>
      <c r="T65" s="76">
        <f t="shared" si="31"/>
        <v>0</v>
      </c>
      <c r="U65" s="76">
        <f t="shared" si="32"/>
        <v>0</v>
      </c>
      <c r="V65" s="2"/>
      <c r="W65" s="37">
        <f t="shared" si="33"/>
        <v>288.95833333333309</v>
      </c>
      <c r="X65" s="37">
        <f t="shared" si="14"/>
        <v>362.64415032514239</v>
      </c>
      <c r="Y65" s="39">
        <f t="shared" si="15"/>
        <v>0.45583368397194185</v>
      </c>
      <c r="Z65" s="39">
        <f t="shared" si="15"/>
        <v>0.4351520276963568</v>
      </c>
      <c r="AA65" s="72">
        <f t="shared" si="34"/>
        <v>651.60248365847542</v>
      </c>
      <c r="AB65" s="41"/>
      <c r="AC65" s="37">
        <f t="shared" si="35"/>
        <v>0</v>
      </c>
      <c r="AD65" s="37">
        <f t="shared" si="16"/>
        <v>0</v>
      </c>
      <c r="AE65" s="39">
        <f t="shared" si="17"/>
        <v>0.37765579710592856</v>
      </c>
      <c r="AF65" s="39">
        <f t="shared" si="17"/>
        <v>0.13550204354462603</v>
      </c>
      <c r="AG65" s="72">
        <f t="shared" si="36"/>
        <v>0</v>
      </c>
      <c r="AH65" s="2"/>
      <c r="AI65" s="37">
        <f t="shared" si="37"/>
        <v>0</v>
      </c>
      <c r="AJ65" s="37">
        <f t="shared" si="18"/>
        <v>0</v>
      </c>
      <c r="AK65" s="39">
        <f t="shared" si="19"/>
        <v>2.7116072635781162E-2</v>
      </c>
      <c r="AL65" s="39">
        <f t="shared" si="38"/>
        <v>5.7499999999999996E-2</v>
      </c>
      <c r="AM65" s="72">
        <f t="shared" si="39"/>
        <v>0</v>
      </c>
      <c r="AN65" s="2"/>
      <c r="AO65" s="13">
        <f t="shared" si="20"/>
        <v>0.25</v>
      </c>
      <c r="AP65" s="39">
        <f t="shared" si="40"/>
        <v>3.1049999999999998E-2</v>
      </c>
      <c r="AQ65" s="72">
        <f t="shared" si="41"/>
        <v>0</v>
      </c>
      <c r="AR65" s="2"/>
      <c r="AS65" s="58">
        <f t="shared" si="21"/>
        <v>1</v>
      </c>
      <c r="AT65" s="57">
        <f t="shared" si="21"/>
        <v>1</v>
      </c>
      <c r="AU65" s="57">
        <f t="shared" si="21"/>
        <v>2.2999999999999998</v>
      </c>
      <c r="AV65" s="76">
        <f t="shared" si="22"/>
        <v>0</v>
      </c>
      <c r="AW65" s="76">
        <f t="shared" si="23"/>
        <v>0</v>
      </c>
      <c r="AX65" s="76">
        <f t="shared" si="24"/>
        <v>0</v>
      </c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5">
      <c r="A66" s="83">
        <f t="shared" si="25"/>
        <v>37288</v>
      </c>
      <c r="B66" s="23">
        <f t="shared" si="26"/>
        <v>37288</v>
      </c>
      <c r="C66" s="24">
        <f t="shared" si="42"/>
        <v>16</v>
      </c>
      <c r="D66" s="25">
        <f t="shared" si="27"/>
        <v>1.3333333333333333</v>
      </c>
      <c r="E66" s="2"/>
      <c r="F66" s="76">
        <f t="shared" si="10"/>
        <v>0</v>
      </c>
      <c r="G66" s="80">
        <f t="shared" si="11"/>
        <v>-652.10234906900041</v>
      </c>
      <c r="H66" s="80">
        <f t="shared" si="28"/>
        <v>-652.10234906900041</v>
      </c>
      <c r="I66" s="112"/>
      <c r="J66" s="53">
        <f t="shared" si="29"/>
        <v>0</v>
      </c>
      <c r="K66" s="53">
        <f t="shared" si="29"/>
        <v>0</v>
      </c>
      <c r="L66" s="53">
        <f t="shared" si="29"/>
        <v>0</v>
      </c>
      <c r="M66" s="53">
        <f t="shared" si="29"/>
        <v>0</v>
      </c>
      <c r="N66" s="53">
        <f t="shared" si="29"/>
        <v>0</v>
      </c>
      <c r="O66" s="54">
        <f t="shared" si="29"/>
        <v>0</v>
      </c>
      <c r="P66" s="2"/>
      <c r="Q66" s="66">
        <f t="shared" si="30"/>
        <v>3.55</v>
      </c>
      <c r="R66" s="58">
        <f t="shared" si="13"/>
        <v>-7.0000000000000007E-2</v>
      </c>
      <c r="S66" s="57">
        <f t="shared" si="13"/>
        <v>0.1</v>
      </c>
      <c r="T66" s="76">
        <f t="shared" si="31"/>
        <v>0</v>
      </c>
      <c r="U66" s="76">
        <f t="shared" si="32"/>
        <v>0</v>
      </c>
      <c r="V66" s="2"/>
      <c r="W66" s="37">
        <f t="shared" si="33"/>
        <v>288.95833333333309</v>
      </c>
      <c r="X66" s="37">
        <f t="shared" si="14"/>
        <v>363.14401573566738</v>
      </c>
      <c r="Y66" s="39">
        <f t="shared" si="15"/>
        <v>0.45646200099116158</v>
      </c>
      <c r="Z66" s="39">
        <f t="shared" si="15"/>
        <v>0.43575183730798356</v>
      </c>
      <c r="AA66" s="72">
        <f t="shared" si="34"/>
        <v>652.10234906900041</v>
      </c>
      <c r="AB66" s="41"/>
      <c r="AC66" s="37">
        <f t="shared" si="35"/>
        <v>0</v>
      </c>
      <c r="AD66" s="37">
        <f t="shared" si="16"/>
        <v>0</v>
      </c>
      <c r="AE66" s="39">
        <f t="shared" si="17"/>
        <v>0.37817635443434061</v>
      </c>
      <c r="AF66" s="39">
        <f t="shared" si="17"/>
        <v>0.13568881833352772</v>
      </c>
      <c r="AG66" s="72">
        <f t="shared" si="36"/>
        <v>0</v>
      </c>
      <c r="AH66" s="2"/>
      <c r="AI66" s="37">
        <f t="shared" si="37"/>
        <v>0</v>
      </c>
      <c r="AJ66" s="37">
        <f t="shared" si="18"/>
        <v>0</v>
      </c>
      <c r="AK66" s="39">
        <f t="shared" si="19"/>
        <v>2.7144157999947939E-2</v>
      </c>
      <c r="AL66" s="39">
        <f t="shared" si="38"/>
        <v>5.7499999999999996E-2</v>
      </c>
      <c r="AM66" s="72">
        <f t="shared" si="39"/>
        <v>0</v>
      </c>
      <c r="AN66" s="2"/>
      <c r="AO66" s="13">
        <f t="shared" si="20"/>
        <v>0.25</v>
      </c>
      <c r="AP66" s="39">
        <f t="shared" si="40"/>
        <v>3.1049999999999998E-2</v>
      </c>
      <c r="AQ66" s="72">
        <f t="shared" si="41"/>
        <v>0</v>
      </c>
      <c r="AR66" s="2"/>
      <c r="AS66" s="58">
        <f t="shared" si="21"/>
        <v>1</v>
      </c>
      <c r="AT66" s="57">
        <f t="shared" si="21"/>
        <v>1</v>
      </c>
      <c r="AU66" s="57">
        <f t="shared" si="21"/>
        <v>2.2999999999999998</v>
      </c>
      <c r="AV66" s="76">
        <f t="shared" si="22"/>
        <v>0</v>
      </c>
      <c r="AW66" s="76">
        <f t="shared" si="23"/>
        <v>0</v>
      </c>
      <c r="AX66" s="76">
        <f t="shared" si="24"/>
        <v>0</v>
      </c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5">
      <c r="A67" s="83">
        <f t="shared" si="25"/>
        <v>37316</v>
      </c>
      <c r="B67" s="23">
        <f t="shared" si="26"/>
        <v>37316</v>
      </c>
      <c r="C67" s="24">
        <f t="shared" si="42"/>
        <v>17</v>
      </c>
      <c r="D67" s="25">
        <f t="shared" si="27"/>
        <v>1.4166666666666667</v>
      </c>
      <c r="E67" s="2"/>
      <c r="F67" s="76">
        <f t="shared" si="10"/>
        <v>0</v>
      </c>
      <c r="G67" s="80">
        <f t="shared" si="11"/>
        <v>-652.60290348947933</v>
      </c>
      <c r="H67" s="80">
        <f t="shared" si="28"/>
        <v>-652.60290348947933</v>
      </c>
      <c r="I67" s="112"/>
      <c r="J67" s="53">
        <f t="shared" si="29"/>
        <v>0</v>
      </c>
      <c r="K67" s="53">
        <f t="shared" si="29"/>
        <v>0</v>
      </c>
      <c r="L67" s="53">
        <f t="shared" si="29"/>
        <v>0</v>
      </c>
      <c r="M67" s="53">
        <f t="shared" si="29"/>
        <v>0</v>
      </c>
      <c r="N67" s="53">
        <f t="shared" si="29"/>
        <v>0</v>
      </c>
      <c r="O67" s="54">
        <f t="shared" si="29"/>
        <v>0</v>
      </c>
      <c r="P67" s="2"/>
      <c r="Q67" s="66">
        <f t="shared" si="30"/>
        <v>3.55</v>
      </c>
      <c r="R67" s="58">
        <f t="shared" si="13"/>
        <v>-7.0000000000000007E-2</v>
      </c>
      <c r="S67" s="57">
        <f t="shared" si="13"/>
        <v>0.1</v>
      </c>
      <c r="T67" s="76">
        <f t="shared" si="31"/>
        <v>0</v>
      </c>
      <c r="U67" s="76">
        <f t="shared" si="32"/>
        <v>0</v>
      </c>
      <c r="V67" s="2"/>
      <c r="W67" s="37">
        <f t="shared" si="33"/>
        <v>288.95833333333383</v>
      </c>
      <c r="X67" s="37">
        <f t="shared" si="14"/>
        <v>363.64457015614545</v>
      </c>
      <c r="Y67" s="39">
        <f t="shared" si="15"/>
        <v>0.45709118407686666</v>
      </c>
      <c r="Z67" s="39">
        <f t="shared" si="15"/>
        <v>0.43635247369174335</v>
      </c>
      <c r="AA67" s="72">
        <f t="shared" si="34"/>
        <v>652.60290348947933</v>
      </c>
      <c r="AB67" s="41"/>
      <c r="AC67" s="37">
        <f t="shared" si="35"/>
        <v>0</v>
      </c>
      <c r="AD67" s="37">
        <f t="shared" si="16"/>
        <v>0</v>
      </c>
      <c r="AE67" s="39">
        <f t="shared" si="17"/>
        <v>0.37869762929425671</v>
      </c>
      <c r="AF67" s="39">
        <f t="shared" si="17"/>
        <v>0.13587585057110585</v>
      </c>
      <c r="AG67" s="72">
        <f t="shared" si="36"/>
        <v>0</v>
      </c>
      <c r="AH67" s="2"/>
      <c r="AI67" s="37">
        <f t="shared" si="37"/>
        <v>0</v>
      </c>
      <c r="AJ67" s="37">
        <f t="shared" si="18"/>
        <v>0</v>
      </c>
      <c r="AK67" s="39">
        <f t="shared" si="19"/>
        <v>2.7172272453418727E-2</v>
      </c>
      <c r="AL67" s="39">
        <f t="shared" si="38"/>
        <v>5.7499999999999996E-2</v>
      </c>
      <c r="AM67" s="72">
        <f t="shared" si="39"/>
        <v>0</v>
      </c>
      <c r="AN67" s="2"/>
      <c r="AO67" s="13">
        <f t="shared" si="20"/>
        <v>0.25</v>
      </c>
      <c r="AP67" s="39">
        <f t="shared" si="40"/>
        <v>3.1049999999999998E-2</v>
      </c>
      <c r="AQ67" s="72">
        <f t="shared" si="41"/>
        <v>0</v>
      </c>
      <c r="AR67" s="2"/>
      <c r="AS67" s="58">
        <f t="shared" si="21"/>
        <v>1</v>
      </c>
      <c r="AT67" s="57">
        <f t="shared" si="21"/>
        <v>1</v>
      </c>
      <c r="AU67" s="57">
        <f t="shared" si="21"/>
        <v>2.2999999999999998</v>
      </c>
      <c r="AV67" s="76">
        <f t="shared" si="22"/>
        <v>0</v>
      </c>
      <c r="AW67" s="76">
        <f t="shared" si="23"/>
        <v>0</v>
      </c>
      <c r="AX67" s="76">
        <f t="shared" si="24"/>
        <v>0</v>
      </c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5">
      <c r="A68" s="83">
        <f t="shared" si="25"/>
        <v>37347</v>
      </c>
      <c r="B68" s="23">
        <f t="shared" si="26"/>
        <v>37347</v>
      </c>
      <c r="C68" s="24">
        <f t="shared" si="42"/>
        <v>18</v>
      </c>
      <c r="D68" s="25">
        <f t="shared" si="27"/>
        <v>1.5</v>
      </c>
      <c r="E68" s="2"/>
      <c r="F68" s="76">
        <f t="shared" si="10"/>
        <v>4240.151068873698</v>
      </c>
      <c r="G68" s="80">
        <f t="shared" si="11"/>
        <v>-3518.1975353629941</v>
      </c>
      <c r="H68" s="80">
        <f t="shared" si="28"/>
        <v>721.95353351070389</v>
      </c>
      <c r="I68" s="112"/>
      <c r="J68" s="53">
        <f t="shared" si="29"/>
        <v>1297972.3177083333</v>
      </c>
      <c r="K68" s="53">
        <f t="shared" si="29"/>
        <v>0</v>
      </c>
      <c r="L68" s="53">
        <f t="shared" si="29"/>
        <v>0</v>
      </c>
      <c r="M68" s="53">
        <f t="shared" si="29"/>
        <v>0</v>
      </c>
      <c r="N68" s="53">
        <f t="shared" si="29"/>
        <v>0</v>
      </c>
      <c r="O68" s="54">
        <f t="shared" si="29"/>
        <v>0</v>
      </c>
      <c r="P68" s="2"/>
      <c r="Q68" s="66">
        <f t="shared" si="30"/>
        <v>3.55</v>
      </c>
      <c r="R68" s="58">
        <f t="shared" si="13"/>
        <v>-7.0000000000000007E-2</v>
      </c>
      <c r="S68" s="57">
        <f t="shared" si="13"/>
        <v>0.1</v>
      </c>
      <c r="T68" s="76">
        <f t="shared" si="31"/>
        <v>4240.151068873698</v>
      </c>
      <c r="U68" s="76">
        <f t="shared" si="32"/>
        <v>0</v>
      </c>
      <c r="V68" s="2"/>
      <c r="W68" s="37">
        <f t="shared" si="33"/>
        <v>288.95833333333309</v>
      </c>
      <c r="X68" s="37">
        <f t="shared" si="14"/>
        <v>364.14581453629864</v>
      </c>
      <c r="Y68" s="39">
        <f t="shared" si="15"/>
        <v>0.45772123442283558</v>
      </c>
      <c r="Z68" s="39">
        <f t="shared" si="15"/>
        <v>0.43695393798725174</v>
      </c>
      <c r="AA68" s="72">
        <f t="shared" si="34"/>
        <v>1160.7070813505131</v>
      </c>
      <c r="AB68" s="41"/>
      <c r="AC68" s="37">
        <f t="shared" si="35"/>
        <v>0</v>
      </c>
      <c r="AD68" s="37">
        <f t="shared" si="16"/>
        <v>0</v>
      </c>
      <c r="AE68" s="39">
        <f t="shared" si="17"/>
        <v>0.37921962267471609</v>
      </c>
      <c r="AF68" s="39">
        <f t="shared" si="17"/>
        <v>0.13606314061222541</v>
      </c>
      <c r="AG68" s="72">
        <f t="shared" si="36"/>
        <v>0</v>
      </c>
      <c r="AH68" s="2"/>
      <c r="AI68" s="37">
        <f t="shared" si="37"/>
        <v>485.1865709083329</v>
      </c>
      <c r="AJ68" s="37">
        <f t="shared" si="18"/>
        <v>475.9363436018258</v>
      </c>
      <c r="AK68" s="39">
        <f t="shared" si="19"/>
        <v>2.7200416026322657E-2</v>
      </c>
      <c r="AL68" s="39">
        <f t="shared" si="38"/>
        <v>5.7499999999999996E-2</v>
      </c>
      <c r="AM68" s="72">
        <f t="shared" si="39"/>
        <v>1059.5181363041474</v>
      </c>
      <c r="AN68" s="2"/>
      <c r="AO68" s="13">
        <f t="shared" si="20"/>
        <v>0.25</v>
      </c>
      <c r="AP68" s="39">
        <f t="shared" si="40"/>
        <v>3.1049999999999998E-2</v>
      </c>
      <c r="AQ68" s="72">
        <f t="shared" si="41"/>
        <v>0</v>
      </c>
      <c r="AR68" s="2"/>
      <c r="AS68" s="58">
        <f t="shared" si="21"/>
        <v>1</v>
      </c>
      <c r="AT68" s="57">
        <f t="shared" si="21"/>
        <v>1</v>
      </c>
      <c r="AU68" s="57">
        <f t="shared" si="21"/>
        <v>2.2999999999999998</v>
      </c>
      <c r="AV68" s="76">
        <f t="shared" si="22"/>
        <v>1297.9723177083333</v>
      </c>
      <c r="AW68" s="76">
        <f t="shared" si="23"/>
        <v>0</v>
      </c>
      <c r="AX68" s="76">
        <f t="shared" si="24"/>
        <v>0</v>
      </c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5">
      <c r="A69" s="83">
        <f t="shared" si="25"/>
        <v>37377</v>
      </c>
      <c r="B69" s="23">
        <f t="shared" si="26"/>
        <v>37377</v>
      </c>
      <c r="C69" s="24">
        <f t="shared" si="42"/>
        <v>19</v>
      </c>
      <c r="D69" s="25">
        <f t="shared" si="27"/>
        <v>1.5833333333333333</v>
      </c>
      <c r="E69" s="2"/>
      <c r="F69" s="76">
        <f t="shared" si="10"/>
        <v>4240.151068873698</v>
      </c>
      <c r="G69" s="80">
        <f t="shared" si="11"/>
        <v>-3519.9248229440595</v>
      </c>
      <c r="H69" s="80">
        <f t="shared" si="28"/>
        <v>720.22624592963848</v>
      </c>
      <c r="I69" s="112"/>
      <c r="J69" s="53">
        <f t="shared" si="29"/>
        <v>1297972.3177083333</v>
      </c>
      <c r="K69" s="53">
        <f t="shared" si="29"/>
        <v>0</v>
      </c>
      <c r="L69" s="53">
        <f t="shared" si="29"/>
        <v>0</v>
      </c>
      <c r="M69" s="53">
        <f t="shared" si="29"/>
        <v>0</v>
      </c>
      <c r="N69" s="53">
        <f t="shared" si="29"/>
        <v>0</v>
      </c>
      <c r="O69" s="54">
        <f t="shared" si="29"/>
        <v>0</v>
      </c>
      <c r="P69" s="2"/>
      <c r="Q69" s="66">
        <f t="shared" si="30"/>
        <v>3.55</v>
      </c>
      <c r="R69" s="58">
        <f t="shared" si="13"/>
        <v>-7.0000000000000007E-2</v>
      </c>
      <c r="S69" s="57">
        <f t="shared" si="13"/>
        <v>0.1</v>
      </c>
      <c r="T69" s="76">
        <f t="shared" si="31"/>
        <v>4240.151068873698</v>
      </c>
      <c r="U69" s="76">
        <f t="shared" si="32"/>
        <v>0</v>
      </c>
      <c r="V69" s="2"/>
      <c r="W69" s="37">
        <f t="shared" si="33"/>
        <v>288.95833333333309</v>
      </c>
      <c r="X69" s="37">
        <f t="shared" si="14"/>
        <v>364.64774982716415</v>
      </c>
      <c r="Y69" s="39">
        <f t="shared" si="15"/>
        <v>0.45835215322449174</v>
      </c>
      <c r="Z69" s="39">
        <f t="shared" si="15"/>
        <v>0.43755623133569443</v>
      </c>
      <c r="AA69" s="72">
        <f t="shared" si="34"/>
        <v>1161.9086919249883</v>
      </c>
      <c r="AB69" s="41"/>
      <c r="AC69" s="37">
        <f t="shared" si="35"/>
        <v>0</v>
      </c>
      <c r="AD69" s="37">
        <f t="shared" si="16"/>
        <v>0</v>
      </c>
      <c r="AE69" s="39">
        <f t="shared" si="17"/>
        <v>0.37974233556612064</v>
      </c>
      <c r="AF69" s="39">
        <f t="shared" si="17"/>
        <v>0.13625068881224039</v>
      </c>
      <c r="AG69" s="72">
        <f t="shared" si="36"/>
        <v>0</v>
      </c>
      <c r="AH69" s="2"/>
      <c r="AI69" s="37">
        <f t="shared" si="37"/>
        <v>485.1865709083329</v>
      </c>
      <c r="AJ69" s="37">
        <f t="shared" si="18"/>
        <v>476.4292927729615</v>
      </c>
      <c r="AK69" s="39">
        <f t="shared" si="19"/>
        <v>2.7228588748820056E-2</v>
      </c>
      <c r="AL69" s="39">
        <f t="shared" si="38"/>
        <v>5.7499999999999996E-2</v>
      </c>
      <c r="AM69" s="72">
        <f t="shared" si="39"/>
        <v>1060.043813310738</v>
      </c>
      <c r="AN69" s="2"/>
      <c r="AO69" s="13">
        <f t="shared" si="20"/>
        <v>0.25</v>
      </c>
      <c r="AP69" s="39">
        <f t="shared" si="40"/>
        <v>3.1049999999999998E-2</v>
      </c>
      <c r="AQ69" s="72">
        <f t="shared" si="41"/>
        <v>0</v>
      </c>
      <c r="AR69" s="2"/>
      <c r="AS69" s="58">
        <f t="shared" si="21"/>
        <v>1</v>
      </c>
      <c r="AT69" s="57">
        <f t="shared" si="21"/>
        <v>1</v>
      </c>
      <c r="AU69" s="57">
        <f t="shared" si="21"/>
        <v>2.2999999999999998</v>
      </c>
      <c r="AV69" s="76">
        <f t="shared" si="22"/>
        <v>1297.9723177083333</v>
      </c>
      <c r="AW69" s="76">
        <f t="shared" si="23"/>
        <v>0</v>
      </c>
      <c r="AX69" s="76">
        <f t="shared" si="24"/>
        <v>0</v>
      </c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5">
      <c r="A70" s="83">
        <f t="shared" si="25"/>
        <v>37408</v>
      </c>
      <c r="B70" s="23">
        <f t="shared" si="26"/>
        <v>37408</v>
      </c>
      <c r="C70" s="24">
        <f t="shared" si="42"/>
        <v>20</v>
      </c>
      <c r="D70" s="25">
        <f t="shared" si="27"/>
        <v>1.6666666666666667</v>
      </c>
      <c r="E70" s="2"/>
      <c r="F70" s="76">
        <f t="shared" si="10"/>
        <v>4240.151068873698</v>
      </c>
      <c r="G70" s="80">
        <f t="shared" si="11"/>
        <v>-3521.6543112821209</v>
      </c>
      <c r="H70" s="80">
        <f t="shared" si="28"/>
        <v>718.49675759157708</v>
      </c>
      <c r="I70" s="112"/>
      <c r="J70" s="53">
        <f t="shared" si="29"/>
        <v>1297972.3177083333</v>
      </c>
      <c r="K70" s="53">
        <f t="shared" si="29"/>
        <v>0</v>
      </c>
      <c r="L70" s="53">
        <f t="shared" si="29"/>
        <v>0</v>
      </c>
      <c r="M70" s="53">
        <f t="shared" si="29"/>
        <v>0</v>
      </c>
      <c r="N70" s="53">
        <f t="shared" si="29"/>
        <v>0</v>
      </c>
      <c r="O70" s="54">
        <f t="shared" si="29"/>
        <v>0</v>
      </c>
      <c r="P70" s="2"/>
      <c r="Q70" s="66">
        <f t="shared" si="30"/>
        <v>3.55</v>
      </c>
      <c r="R70" s="58">
        <f t="shared" si="13"/>
        <v>-7.0000000000000007E-2</v>
      </c>
      <c r="S70" s="57">
        <f t="shared" si="13"/>
        <v>0.1</v>
      </c>
      <c r="T70" s="76">
        <f t="shared" si="31"/>
        <v>4240.151068873698</v>
      </c>
      <c r="U70" s="76">
        <f t="shared" si="32"/>
        <v>0</v>
      </c>
      <c r="V70" s="2"/>
      <c r="W70" s="37">
        <f t="shared" si="33"/>
        <v>288.95833333333383</v>
      </c>
      <c r="X70" s="37">
        <f t="shared" si="14"/>
        <v>365.15037698108711</v>
      </c>
      <c r="Y70" s="39">
        <f t="shared" si="15"/>
        <v>0.45898394167890677</v>
      </c>
      <c r="Z70" s="39">
        <f t="shared" si="15"/>
        <v>0.43815935487983065</v>
      </c>
      <c r="AA70" s="72">
        <f t="shared" si="34"/>
        <v>1163.1119587885919</v>
      </c>
      <c r="AB70" s="41"/>
      <c r="AC70" s="37">
        <f t="shared" si="35"/>
        <v>0</v>
      </c>
      <c r="AD70" s="37">
        <f t="shared" si="16"/>
        <v>0</v>
      </c>
      <c r="AE70" s="39">
        <f t="shared" si="17"/>
        <v>0.38026576896023795</v>
      </c>
      <c r="AF70" s="39">
        <f t="shared" si="17"/>
        <v>0.13643849552699472</v>
      </c>
      <c r="AG70" s="72">
        <f t="shared" si="36"/>
        <v>0</v>
      </c>
      <c r="AH70" s="2"/>
      <c r="AI70" s="37">
        <f t="shared" si="37"/>
        <v>485.1865709083342</v>
      </c>
      <c r="AJ70" s="37">
        <f t="shared" si="18"/>
        <v>476.92275251423791</v>
      </c>
      <c r="AK70" s="39">
        <f t="shared" si="19"/>
        <v>2.7256790651102505E-2</v>
      </c>
      <c r="AL70" s="39">
        <f t="shared" si="38"/>
        <v>5.7499999999999996E-2</v>
      </c>
      <c r="AM70" s="72">
        <f t="shared" si="39"/>
        <v>1060.5700347851957</v>
      </c>
      <c r="AN70" s="2"/>
      <c r="AO70" s="13">
        <f t="shared" si="20"/>
        <v>0.25</v>
      </c>
      <c r="AP70" s="39">
        <f t="shared" si="40"/>
        <v>3.1049999999999998E-2</v>
      </c>
      <c r="AQ70" s="72">
        <f t="shared" si="41"/>
        <v>0</v>
      </c>
      <c r="AR70" s="2"/>
      <c r="AS70" s="58">
        <f t="shared" si="21"/>
        <v>1</v>
      </c>
      <c r="AT70" s="57">
        <f t="shared" si="21"/>
        <v>1</v>
      </c>
      <c r="AU70" s="57">
        <f t="shared" si="21"/>
        <v>2.2999999999999998</v>
      </c>
      <c r="AV70" s="76">
        <f t="shared" si="22"/>
        <v>1297.9723177083333</v>
      </c>
      <c r="AW70" s="76">
        <f t="shared" si="23"/>
        <v>0</v>
      </c>
      <c r="AX70" s="76">
        <f t="shared" si="24"/>
        <v>0</v>
      </c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5">
      <c r="A71" s="83">
        <f t="shared" si="25"/>
        <v>37438</v>
      </c>
      <c r="B71" s="23">
        <f t="shared" si="26"/>
        <v>37438</v>
      </c>
      <c r="C71" s="24">
        <f t="shared" si="42"/>
        <v>21</v>
      </c>
      <c r="D71" s="25">
        <f t="shared" si="27"/>
        <v>1.75</v>
      </c>
      <c r="E71" s="2"/>
      <c r="F71" s="76">
        <f t="shared" si="10"/>
        <v>4240.151068873698</v>
      </c>
      <c r="G71" s="80">
        <f t="shared" si="11"/>
        <v>-3523.38600322411</v>
      </c>
      <c r="H71" s="80">
        <f t="shared" si="28"/>
        <v>716.765065649588</v>
      </c>
      <c r="I71" s="112"/>
      <c r="J71" s="53">
        <f t="shared" si="29"/>
        <v>1297972.3177083333</v>
      </c>
      <c r="K71" s="53">
        <f t="shared" si="29"/>
        <v>0</v>
      </c>
      <c r="L71" s="53">
        <f t="shared" si="29"/>
        <v>0</v>
      </c>
      <c r="M71" s="53">
        <f t="shared" si="29"/>
        <v>0</v>
      </c>
      <c r="N71" s="53">
        <f t="shared" si="29"/>
        <v>0</v>
      </c>
      <c r="O71" s="54">
        <f t="shared" si="29"/>
        <v>0</v>
      </c>
      <c r="P71" s="2"/>
      <c r="Q71" s="66">
        <f t="shared" si="30"/>
        <v>3.55</v>
      </c>
      <c r="R71" s="58">
        <f t="shared" ref="R71:S90" si="43">IF($B71=" ",0,R$25)</f>
        <v>-7.0000000000000007E-2</v>
      </c>
      <c r="S71" s="57">
        <f t="shared" si="43"/>
        <v>0.1</v>
      </c>
      <c r="T71" s="76">
        <f t="shared" si="31"/>
        <v>4240.151068873698</v>
      </c>
      <c r="U71" s="76">
        <f t="shared" si="32"/>
        <v>0</v>
      </c>
      <c r="V71" s="2"/>
      <c r="W71" s="37">
        <f t="shared" si="33"/>
        <v>288.95833333333309</v>
      </c>
      <c r="X71" s="37">
        <f t="shared" si="14"/>
        <v>365.65369695172222</v>
      </c>
      <c r="Y71" s="39">
        <f t="shared" ref="Y71:Z90" si="44">IF($B71=" ",0,Y$25*(1+Y$30)^(IF(Y$28&gt;$B71,-1,1)*(YEARFRAC($B71,Y$28))))</f>
        <v>0.459616600984802</v>
      </c>
      <c r="Z71" s="39">
        <f t="shared" si="44"/>
        <v>0.43876330976399464</v>
      </c>
      <c r="AA71" s="72">
        <f t="shared" si="34"/>
        <v>1164.3168842243331</v>
      </c>
      <c r="AB71" s="41"/>
      <c r="AC71" s="37">
        <f t="shared" si="35"/>
        <v>0</v>
      </c>
      <c r="AD71" s="37">
        <f t="shared" si="16"/>
        <v>0</v>
      </c>
      <c r="AE71" s="39">
        <f t="shared" ref="AE71:AF90" si="45">IF($B71=" ",0,AE$25*(1+AE$30)^(IF(AE$28&gt;$B71,-1,1)*(YEARFRAC($B71,AE$28))))</f>
        <v>0.38078992385020233</v>
      </c>
      <c r="AF71" s="39">
        <f t="shared" si="45"/>
        <v>0.13662656111282276</v>
      </c>
      <c r="AG71" s="72">
        <f t="shared" si="36"/>
        <v>0</v>
      </c>
      <c r="AH71" s="2"/>
      <c r="AI71" s="37">
        <f t="shared" si="37"/>
        <v>485.1865709083329</v>
      </c>
      <c r="AJ71" s="37">
        <f t="shared" si="18"/>
        <v>477.41672335447225</v>
      </c>
      <c r="AK71" s="39">
        <f t="shared" si="19"/>
        <v>2.7285021763392855E-2</v>
      </c>
      <c r="AL71" s="39">
        <f t="shared" si="38"/>
        <v>5.7499999999999996E-2</v>
      </c>
      <c r="AM71" s="72">
        <f t="shared" si="39"/>
        <v>1061.0968012914434</v>
      </c>
      <c r="AN71" s="2"/>
      <c r="AO71" s="13">
        <f t="shared" si="20"/>
        <v>0.25</v>
      </c>
      <c r="AP71" s="39">
        <f t="shared" si="40"/>
        <v>3.1049999999999998E-2</v>
      </c>
      <c r="AQ71" s="72">
        <f t="shared" si="41"/>
        <v>0</v>
      </c>
      <c r="AR71" s="2"/>
      <c r="AS71" s="58">
        <f t="shared" ref="AS71:AU90" si="46">IF($B71=" ",0,AS$25)</f>
        <v>1</v>
      </c>
      <c r="AT71" s="57">
        <f t="shared" si="46"/>
        <v>1</v>
      </c>
      <c r="AU71" s="57">
        <f t="shared" si="46"/>
        <v>2.2999999999999998</v>
      </c>
      <c r="AV71" s="76">
        <f t="shared" si="22"/>
        <v>1297.9723177083333</v>
      </c>
      <c r="AW71" s="76">
        <f t="shared" si="23"/>
        <v>0</v>
      </c>
      <c r="AX71" s="76">
        <f t="shared" si="24"/>
        <v>0</v>
      </c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5">
      <c r="A72" s="83">
        <f t="shared" si="25"/>
        <v>37469</v>
      </c>
      <c r="B72" s="23">
        <f t="shared" si="26"/>
        <v>37469</v>
      </c>
      <c r="C72" s="24">
        <f t="shared" si="42"/>
        <v>22</v>
      </c>
      <c r="D72" s="25">
        <f t="shared" si="27"/>
        <v>1.8333333333333333</v>
      </c>
      <c r="E72" s="2"/>
      <c r="F72" s="76">
        <f t="shared" si="10"/>
        <v>4240.151068873698</v>
      </c>
      <c r="G72" s="80">
        <f t="shared" si="11"/>
        <v>-3525.1199016207138</v>
      </c>
      <c r="H72" s="80">
        <f t="shared" si="28"/>
        <v>715.03116725298423</v>
      </c>
      <c r="I72" s="112"/>
      <c r="J72" s="53">
        <f t="shared" si="29"/>
        <v>1297972.3177083333</v>
      </c>
      <c r="K72" s="53">
        <f t="shared" si="29"/>
        <v>0</v>
      </c>
      <c r="L72" s="53">
        <f t="shared" si="29"/>
        <v>0</v>
      </c>
      <c r="M72" s="53">
        <f t="shared" si="29"/>
        <v>0</v>
      </c>
      <c r="N72" s="53">
        <f t="shared" si="29"/>
        <v>0</v>
      </c>
      <c r="O72" s="54">
        <f t="shared" si="29"/>
        <v>0</v>
      </c>
      <c r="P72" s="2"/>
      <c r="Q72" s="66">
        <f t="shared" si="30"/>
        <v>3.55</v>
      </c>
      <c r="R72" s="58">
        <f t="shared" si="43"/>
        <v>-7.0000000000000007E-2</v>
      </c>
      <c r="S72" s="57">
        <f t="shared" si="43"/>
        <v>0.1</v>
      </c>
      <c r="T72" s="76">
        <f t="shared" si="31"/>
        <v>4240.151068873698</v>
      </c>
      <c r="U72" s="76">
        <f t="shared" si="32"/>
        <v>0</v>
      </c>
      <c r="V72" s="2"/>
      <c r="W72" s="37">
        <f t="shared" si="33"/>
        <v>288.95833333333309</v>
      </c>
      <c r="X72" s="37">
        <f t="shared" si="14"/>
        <v>366.15771069404479</v>
      </c>
      <c r="Y72" s="39">
        <f t="shared" si="44"/>
        <v>0.46025013234255135</v>
      </c>
      <c r="Z72" s="39">
        <f t="shared" si="44"/>
        <v>0.43936809713409786</v>
      </c>
      <c r="AA72" s="72">
        <f t="shared" si="34"/>
        <v>1165.5234705183773</v>
      </c>
      <c r="AB72" s="41"/>
      <c r="AC72" s="37">
        <f t="shared" si="35"/>
        <v>0</v>
      </c>
      <c r="AD72" s="37">
        <f t="shared" si="16"/>
        <v>0</v>
      </c>
      <c r="AE72" s="39">
        <f t="shared" si="45"/>
        <v>0.38131480123051709</v>
      </c>
      <c r="AF72" s="39">
        <f t="shared" si="45"/>
        <v>0.13681488592655006</v>
      </c>
      <c r="AG72" s="72">
        <f t="shared" si="36"/>
        <v>0</v>
      </c>
      <c r="AH72" s="2"/>
      <c r="AI72" s="37">
        <f t="shared" si="37"/>
        <v>485.1865709083329</v>
      </c>
      <c r="AJ72" s="37">
        <f t="shared" si="18"/>
        <v>477.91120582303694</v>
      </c>
      <c r="AK72" s="39">
        <f t="shared" si="19"/>
        <v>2.7313282115945244E-2</v>
      </c>
      <c r="AL72" s="39">
        <f t="shared" si="38"/>
        <v>5.7499999999999996E-2</v>
      </c>
      <c r="AM72" s="72">
        <f t="shared" si="39"/>
        <v>1061.6241133940032</v>
      </c>
      <c r="AN72" s="2"/>
      <c r="AO72" s="13">
        <f t="shared" si="20"/>
        <v>0.25</v>
      </c>
      <c r="AP72" s="39">
        <f t="shared" si="40"/>
        <v>3.1049999999999998E-2</v>
      </c>
      <c r="AQ72" s="72">
        <f t="shared" si="41"/>
        <v>0</v>
      </c>
      <c r="AR72" s="2"/>
      <c r="AS72" s="58">
        <f t="shared" si="46"/>
        <v>1</v>
      </c>
      <c r="AT72" s="57">
        <f t="shared" si="46"/>
        <v>1</v>
      </c>
      <c r="AU72" s="57">
        <f t="shared" si="46"/>
        <v>2.2999999999999998</v>
      </c>
      <c r="AV72" s="76">
        <f t="shared" si="22"/>
        <v>1297.9723177083333</v>
      </c>
      <c r="AW72" s="76">
        <f t="shared" si="23"/>
        <v>0</v>
      </c>
      <c r="AX72" s="76">
        <f t="shared" si="24"/>
        <v>0</v>
      </c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5">
      <c r="A73" s="83">
        <f t="shared" si="25"/>
        <v>37500</v>
      </c>
      <c r="B73" s="23">
        <f t="shared" si="26"/>
        <v>37500</v>
      </c>
      <c r="C73" s="24">
        <f t="shared" si="42"/>
        <v>23</v>
      </c>
      <c r="D73" s="25">
        <f t="shared" si="27"/>
        <v>1.9166666666666667</v>
      </c>
      <c r="E73" s="2"/>
      <c r="F73" s="76">
        <f t="shared" si="10"/>
        <v>4240.151068873698</v>
      </c>
      <c r="G73" s="80">
        <f t="shared" si="11"/>
        <v>-3526.8560093263445</v>
      </c>
      <c r="H73" s="80">
        <f t="shared" si="28"/>
        <v>713.2950595473535</v>
      </c>
      <c r="I73" s="112"/>
      <c r="J73" s="53">
        <f t="shared" si="29"/>
        <v>1297972.3177083333</v>
      </c>
      <c r="K73" s="53">
        <f t="shared" si="29"/>
        <v>0</v>
      </c>
      <c r="L73" s="53">
        <f t="shared" si="29"/>
        <v>0</v>
      </c>
      <c r="M73" s="53">
        <f t="shared" si="29"/>
        <v>0</v>
      </c>
      <c r="N73" s="53">
        <f t="shared" si="29"/>
        <v>0</v>
      </c>
      <c r="O73" s="54">
        <f t="shared" si="29"/>
        <v>0</v>
      </c>
      <c r="P73" s="2"/>
      <c r="Q73" s="66">
        <f t="shared" si="30"/>
        <v>3.55</v>
      </c>
      <c r="R73" s="58">
        <f t="shared" si="43"/>
        <v>-7.0000000000000007E-2</v>
      </c>
      <c r="S73" s="57">
        <f t="shared" si="43"/>
        <v>0.1</v>
      </c>
      <c r="T73" s="76">
        <f t="shared" si="31"/>
        <v>4240.151068873698</v>
      </c>
      <c r="U73" s="76">
        <f t="shared" si="32"/>
        <v>0</v>
      </c>
      <c r="V73" s="2"/>
      <c r="W73" s="37">
        <f t="shared" si="33"/>
        <v>288.95833333333383</v>
      </c>
      <c r="X73" s="37">
        <f t="shared" si="14"/>
        <v>366.66241916434331</v>
      </c>
      <c r="Y73" s="39">
        <f t="shared" si="44"/>
        <v>0.4608845369541833</v>
      </c>
      <c r="Z73" s="39">
        <f t="shared" si="44"/>
        <v>0.43997371813763153</v>
      </c>
      <c r="AA73" s="72">
        <f t="shared" si="34"/>
        <v>1166.731719960037</v>
      </c>
      <c r="AB73" s="41"/>
      <c r="AC73" s="37">
        <f t="shared" si="35"/>
        <v>0</v>
      </c>
      <c r="AD73" s="37">
        <f t="shared" si="16"/>
        <v>0</v>
      </c>
      <c r="AE73" s="39">
        <f t="shared" si="45"/>
        <v>0.38184040209705655</v>
      </c>
      <c r="AF73" s="39">
        <f t="shared" si="45"/>
        <v>0.13700347032549401</v>
      </c>
      <c r="AG73" s="72">
        <f t="shared" si="36"/>
        <v>0</v>
      </c>
      <c r="AH73" s="2"/>
      <c r="AI73" s="37">
        <f t="shared" si="37"/>
        <v>485.1865709083342</v>
      </c>
      <c r="AJ73" s="37">
        <f t="shared" si="18"/>
        <v>478.40620044984911</v>
      </c>
      <c r="AK73" s="39">
        <f t="shared" si="19"/>
        <v>2.7341571739045167E-2</v>
      </c>
      <c r="AL73" s="39">
        <f t="shared" si="38"/>
        <v>5.7499999999999996E-2</v>
      </c>
      <c r="AM73" s="72">
        <f t="shared" si="39"/>
        <v>1062.1519716579742</v>
      </c>
      <c r="AN73" s="2"/>
      <c r="AO73" s="13">
        <f t="shared" si="20"/>
        <v>0.25</v>
      </c>
      <c r="AP73" s="39">
        <f t="shared" si="40"/>
        <v>3.1049999999999998E-2</v>
      </c>
      <c r="AQ73" s="72">
        <f t="shared" si="41"/>
        <v>0</v>
      </c>
      <c r="AR73" s="2"/>
      <c r="AS73" s="58">
        <f t="shared" si="46"/>
        <v>1</v>
      </c>
      <c r="AT73" s="57">
        <f t="shared" si="46"/>
        <v>1</v>
      </c>
      <c r="AU73" s="57">
        <f t="shared" si="46"/>
        <v>2.2999999999999998</v>
      </c>
      <c r="AV73" s="76">
        <f t="shared" si="22"/>
        <v>1297.9723177083333</v>
      </c>
      <c r="AW73" s="76">
        <f t="shared" si="23"/>
        <v>0</v>
      </c>
      <c r="AX73" s="76">
        <f t="shared" si="24"/>
        <v>0</v>
      </c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5">
      <c r="A74" s="83">
        <f t="shared" si="25"/>
        <v>37530</v>
      </c>
      <c r="B74" s="23">
        <f t="shared" si="26"/>
        <v>37530</v>
      </c>
      <c r="C74" s="24">
        <f t="shared" si="42"/>
        <v>24</v>
      </c>
      <c r="D74" s="25">
        <f t="shared" si="27"/>
        <v>2</v>
      </c>
      <c r="E74" s="2"/>
      <c r="F74" s="76">
        <f t="shared" si="10"/>
        <v>4240.151068873698</v>
      </c>
      <c r="G74" s="80">
        <f t="shared" si="11"/>
        <v>-3528.5943291991412</v>
      </c>
      <c r="H74" s="80">
        <f t="shared" si="28"/>
        <v>711.55673967455687</v>
      </c>
      <c r="I74" s="112"/>
      <c r="J74" s="53">
        <f t="shared" si="29"/>
        <v>1297972.3177083333</v>
      </c>
      <c r="K74" s="53">
        <f t="shared" si="29"/>
        <v>0</v>
      </c>
      <c r="L74" s="53">
        <f t="shared" si="29"/>
        <v>0</v>
      </c>
      <c r="M74" s="53">
        <f t="shared" si="29"/>
        <v>0</v>
      </c>
      <c r="N74" s="53">
        <f t="shared" si="29"/>
        <v>0</v>
      </c>
      <c r="O74" s="54">
        <f t="shared" si="29"/>
        <v>0</v>
      </c>
      <c r="P74" s="2"/>
      <c r="Q74" s="66">
        <f t="shared" si="30"/>
        <v>3.55</v>
      </c>
      <c r="R74" s="58">
        <f t="shared" si="43"/>
        <v>-7.0000000000000007E-2</v>
      </c>
      <c r="S74" s="57">
        <f t="shared" si="43"/>
        <v>0.1</v>
      </c>
      <c r="T74" s="76">
        <f t="shared" si="31"/>
        <v>4240.151068873698</v>
      </c>
      <c r="U74" s="76">
        <f t="shared" si="32"/>
        <v>0</v>
      </c>
      <c r="V74" s="2"/>
      <c r="W74" s="37">
        <f t="shared" si="33"/>
        <v>288.95833333333309</v>
      </c>
      <c r="X74" s="37">
        <f t="shared" si="14"/>
        <v>367.1678233202216</v>
      </c>
      <c r="Y74" s="39">
        <f t="shared" si="44"/>
        <v>0.46151981602338277</v>
      </c>
      <c r="Z74" s="39">
        <f t="shared" si="44"/>
        <v>0.44058017392366822</v>
      </c>
      <c r="AA74" s="72">
        <f t="shared" si="34"/>
        <v>1167.9416348417744</v>
      </c>
      <c r="AB74" s="41"/>
      <c r="AC74" s="37">
        <f t="shared" si="35"/>
        <v>0</v>
      </c>
      <c r="AD74" s="37">
        <f t="shared" si="16"/>
        <v>0</v>
      </c>
      <c r="AE74" s="39">
        <f t="shared" si="45"/>
        <v>0.38236672744706734</v>
      </c>
      <c r="AF74" s="39">
        <f t="shared" si="45"/>
        <v>0.13719231466746448</v>
      </c>
      <c r="AG74" s="72">
        <f t="shared" si="36"/>
        <v>0</v>
      </c>
      <c r="AH74" s="2"/>
      <c r="AI74" s="37">
        <f t="shared" si="37"/>
        <v>485.1865709083329</v>
      </c>
      <c r="AJ74" s="37">
        <f t="shared" si="18"/>
        <v>478.90170776537082</v>
      </c>
      <c r="AK74" s="39">
        <f t="shared" si="19"/>
        <v>2.7369890663009475E-2</v>
      </c>
      <c r="AL74" s="39">
        <f t="shared" si="38"/>
        <v>5.7499999999999996E-2</v>
      </c>
      <c r="AM74" s="72">
        <f t="shared" si="39"/>
        <v>1062.6803766490334</v>
      </c>
      <c r="AN74" s="2"/>
      <c r="AO74" s="13">
        <f t="shared" si="20"/>
        <v>0.25</v>
      </c>
      <c r="AP74" s="39">
        <f t="shared" si="40"/>
        <v>3.1049999999999998E-2</v>
      </c>
      <c r="AQ74" s="72">
        <f t="shared" si="41"/>
        <v>0</v>
      </c>
      <c r="AR74" s="2"/>
      <c r="AS74" s="58">
        <f t="shared" si="46"/>
        <v>1</v>
      </c>
      <c r="AT74" s="57">
        <f t="shared" si="46"/>
        <v>1</v>
      </c>
      <c r="AU74" s="57">
        <f t="shared" si="46"/>
        <v>2.2999999999999998</v>
      </c>
      <c r="AV74" s="76">
        <f t="shared" si="22"/>
        <v>1297.9723177083333</v>
      </c>
      <c r="AW74" s="76">
        <f t="shared" si="23"/>
        <v>0</v>
      </c>
      <c r="AX74" s="76">
        <f t="shared" si="24"/>
        <v>0</v>
      </c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5">
      <c r="A75" s="83">
        <f t="shared" si="25"/>
        <v>37561</v>
      </c>
      <c r="B75" s="23">
        <f t="shared" si="26"/>
        <v>37561</v>
      </c>
      <c r="C75" s="24">
        <f t="shared" si="42"/>
        <v>25</v>
      </c>
      <c r="D75" s="25">
        <f t="shared" si="27"/>
        <v>2.0833333333333335</v>
      </c>
      <c r="E75" s="2"/>
      <c r="F75" s="76">
        <f t="shared" si="10"/>
        <v>4240.151068873698</v>
      </c>
      <c r="G75" s="80">
        <f t="shared" si="11"/>
        <v>-3530.3348641010184</v>
      </c>
      <c r="H75" s="80">
        <f t="shared" si="28"/>
        <v>709.81620477267961</v>
      </c>
      <c r="I75" s="112"/>
      <c r="J75" s="53">
        <f t="shared" si="29"/>
        <v>1297972.3177083333</v>
      </c>
      <c r="K75" s="53">
        <f t="shared" si="29"/>
        <v>0</v>
      </c>
      <c r="L75" s="53">
        <f t="shared" si="29"/>
        <v>0</v>
      </c>
      <c r="M75" s="53">
        <f t="shared" si="29"/>
        <v>0</v>
      </c>
      <c r="N75" s="53">
        <f t="shared" si="29"/>
        <v>0</v>
      </c>
      <c r="O75" s="54">
        <f t="shared" si="29"/>
        <v>0</v>
      </c>
      <c r="P75" s="2"/>
      <c r="Q75" s="66">
        <f t="shared" si="30"/>
        <v>3.55</v>
      </c>
      <c r="R75" s="58">
        <f t="shared" si="43"/>
        <v>-7.0000000000000007E-2</v>
      </c>
      <c r="S75" s="57">
        <f t="shared" si="43"/>
        <v>0.1</v>
      </c>
      <c r="T75" s="76">
        <f t="shared" si="31"/>
        <v>4240.151068873698</v>
      </c>
      <c r="U75" s="76">
        <f t="shared" si="32"/>
        <v>0</v>
      </c>
      <c r="V75" s="2"/>
      <c r="W75" s="37">
        <f t="shared" si="33"/>
        <v>288.95833333333383</v>
      </c>
      <c r="X75" s="37">
        <f t="shared" si="14"/>
        <v>367.67392412061048</v>
      </c>
      <c r="Y75" s="39">
        <f t="shared" si="44"/>
        <v>0.46215597075549447</v>
      </c>
      <c r="Z75" s="39">
        <f t="shared" si="44"/>
        <v>0.44118746564286482</v>
      </c>
      <c r="AA75" s="72">
        <f t="shared" si="34"/>
        <v>1169.1532174592239</v>
      </c>
      <c r="AB75" s="41"/>
      <c r="AC75" s="37">
        <f t="shared" si="35"/>
        <v>0</v>
      </c>
      <c r="AD75" s="37">
        <f t="shared" si="16"/>
        <v>0</v>
      </c>
      <c r="AE75" s="39">
        <f t="shared" si="45"/>
        <v>0.38289377827917115</v>
      </c>
      <c r="AF75" s="39">
        <f t="shared" si="45"/>
        <v>0.13738141931076464</v>
      </c>
      <c r="AG75" s="72">
        <f t="shared" si="36"/>
        <v>0</v>
      </c>
      <c r="AH75" s="2"/>
      <c r="AI75" s="37">
        <f t="shared" si="37"/>
        <v>485.1865709083342</v>
      </c>
      <c r="AJ75" s="37">
        <f t="shared" si="18"/>
        <v>479.39772830062219</v>
      </c>
      <c r="AK75" s="39">
        <f t="shared" si="19"/>
        <v>2.7398238918186414E-2</v>
      </c>
      <c r="AL75" s="39">
        <f t="shared" si="38"/>
        <v>5.7499999999999996E-2</v>
      </c>
      <c r="AM75" s="72">
        <f t="shared" si="39"/>
        <v>1063.2093289334612</v>
      </c>
      <c r="AN75" s="2"/>
      <c r="AO75" s="13">
        <f t="shared" si="20"/>
        <v>0.25</v>
      </c>
      <c r="AP75" s="39">
        <f t="shared" si="40"/>
        <v>3.1049999999999998E-2</v>
      </c>
      <c r="AQ75" s="72">
        <f t="shared" si="41"/>
        <v>0</v>
      </c>
      <c r="AR75" s="2"/>
      <c r="AS75" s="58">
        <f t="shared" si="46"/>
        <v>1</v>
      </c>
      <c r="AT75" s="57">
        <f t="shared" si="46"/>
        <v>1</v>
      </c>
      <c r="AU75" s="57">
        <f t="shared" si="46"/>
        <v>2.2999999999999998</v>
      </c>
      <c r="AV75" s="76">
        <f t="shared" si="22"/>
        <v>1297.9723177083333</v>
      </c>
      <c r="AW75" s="76">
        <f t="shared" si="23"/>
        <v>0</v>
      </c>
      <c r="AX75" s="76">
        <f t="shared" si="24"/>
        <v>0</v>
      </c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5">
      <c r="A76" s="83">
        <f t="shared" si="25"/>
        <v>37591</v>
      </c>
      <c r="B76" s="23">
        <f t="shared" si="26"/>
        <v>37591</v>
      </c>
      <c r="C76" s="24">
        <f t="shared" si="42"/>
        <v>26</v>
      </c>
      <c r="D76" s="25">
        <f t="shared" si="27"/>
        <v>2.1666666666666665</v>
      </c>
      <c r="E76" s="2"/>
      <c r="F76" s="76">
        <f t="shared" si="10"/>
        <v>4240.151068873698</v>
      </c>
      <c r="G76" s="80">
        <f t="shared" si="11"/>
        <v>-3532.0776168976045</v>
      </c>
      <c r="H76" s="80">
        <f t="shared" si="28"/>
        <v>708.07345197609357</v>
      </c>
      <c r="I76" s="112"/>
      <c r="J76" s="53">
        <f t="shared" si="29"/>
        <v>1297972.3177083333</v>
      </c>
      <c r="K76" s="53">
        <f t="shared" si="29"/>
        <v>0</v>
      </c>
      <c r="L76" s="53">
        <f t="shared" si="29"/>
        <v>0</v>
      </c>
      <c r="M76" s="53">
        <f t="shared" si="29"/>
        <v>0</v>
      </c>
      <c r="N76" s="53">
        <f t="shared" si="29"/>
        <v>0</v>
      </c>
      <c r="O76" s="54">
        <f t="shared" si="29"/>
        <v>0</v>
      </c>
      <c r="P76" s="2"/>
      <c r="Q76" s="66">
        <f t="shared" si="30"/>
        <v>3.55</v>
      </c>
      <c r="R76" s="58">
        <f t="shared" si="43"/>
        <v>-7.0000000000000007E-2</v>
      </c>
      <c r="S76" s="57">
        <f t="shared" si="43"/>
        <v>0.1</v>
      </c>
      <c r="T76" s="76">
        <f t="shared" si="31"/>
        <v>4240.151068873698</v>
      </c>
      <c r="U76" s="76">
        <f t="shared" si="32"/>
        <v>0</v>
      </c>
      <c r="V76" s="2"/>
      <c r="W76" s="37">
        <f t="shared" si="33"/>
        <v>288.95833333333235</v>
      </c>
      <c r="X76" s="37">
        <f t="shared" si="14"/>
        <v>368.18072252575325</v>
      </c>
      <c r="Y76" s="39">
        <f t="shared" si="44"/>
        <v>0.46279300235752391</v>
      </c>
      <c r="Z76" s="39">
        <f t="shared" si="44"/>
        <v>0.44179559444746369</v>
      </c>
      <c r="AA76" s="72">
        <f t="shared" si="34"/>
        <v>1170.3664701111688</v>
      </c>
      <c r="AB76" s="41"/>
      <c r="AC76" s="37">
        <f t="shared" si="35"/>
        <v>0</v>
      </c>
      <c r="AD76" s="37">
        <f t="shared" si="16"/>
        <v>0</v>
      </c>
      <c r="AE76" s="39">
        <f t="shared" si="45"/>
        <v>0.38342155559336566</v>
      </c>
      <c r="AF76" s="39">
        <f t="shared" si="45"/>
        <v>0.13757078461419142</v>
      </c>
      <c r="AG76" s="72">
        <f t="shared" si="36"/>
        <v>0</v>
      </c>
      <c r="AH76" s="2"/>
      <c r="AI76" s="37">
        <f t="shared" si="37"/>
        <v>485.18657090833165</v>
      </c>
      <c r="AJ76" s="37">
        <f t="shared" si="18"/>
        <v>479.89426258716247</v>
      </c>
      <c r="AK76" s="39">
        <f t="shared" si="19"/>
        <v>2.7426616534955678E-2</v>
      </c>
      <c r="AL76" s="39">
        <f t="shared" si="38"/>
        <v>5.7499999999999996E-2</v>
      </c>
      <c r="AM76" s="72">
        <f t="shared" si="39"/>
        <v>1063.7388290781021</v>
      </c>
      <c r="AN76" s="2"/>
      <c r="AO76" s="13">
        <f t="shared" si="20"/>
        <v>0.25</v>
      </c>
      <c r="AP76" s="39">
        <f t="shared" si="40"/>
        <v>3.1049999999999998E-2</v>
      </c>
      <c r="AQ76" s="72">
        <f t="shared" si="41"/>
        <v>0</v>
      </c>
      <c r="AR76" s="2"/>
      <c r="AS76" s="58">
        <f t="shared" si="46"/>
        <v>1</v>
      </c>
      <c r="AT76" s="57">
        <f t="shared" si="46"/>
        <v>1</v>
      </c>
      <c r="AU76" s="57">
        <f t="shared" si="46"/>
        <v>2.2999999999999998</v>
      </c>
      <c r="AV76" s="76">
        <f t="shared" si="22"/>
        <v>1297.9723177083333</v>
      </c>
      <c r="AW76" s="76">
        <f t="shared" si="23"/>
        <v>0</v>
      </c>
      <c r="AX76" s="76">
        <f t="shared" si="24"/>
        <v>0</v>
      </c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5">
      <c r="A77" s="83">
        <f t="shared" si="25"/>
        <v>37622</v>
      </c>
      <c r="B77" s="23">
        <f t="shared" si="26"/>
        <v>37622</v>
      </c>
      <c r="C77" s="24">
        <f t="shared" si="42"/>
        <v>27</v>
      </c>
      <c r="D77" s="25">
        <f t="shared" si="27"/>
        <v>2.25</v>
      </c>
      <c r="E77" s="2"/>
      <c r="F77" s="76">
        <f t="shared" si="10"/>
        <v>17452.199550373698</v>
      </c>
      <c r="G77" s="80">
        <f t="shared" si="11"/>
        <v>-10177.766819154684</v>
      </c>
      <c r="H77" s="80">
        <f t="shared" si="28"/>
        <v>7274.4327312190144</v>
      </c>
      <c r="I77" s="112"/>
      <c r="J77" s="53">
        <f t="shared" si="29"/>
        <v>1297972.3177083333</v>
      </c>
      <c r="K77" s="53">
        <f t="shared" si="29"/>
        <v>0</v>
      </c>
      <c r="L77" s="53">
        <f t="shared" si="29"/>
        <v>0</v>
      </c>
      <c r="M77" s="53">
        <f t="shared" si="29"/>
        <v>3720184.2857142864</v>
      </c>
      <c r="N77" s="53">
        <f t="shared" si="29"/>
        <v>0</v>
      </c>
      <c r="O77" s="54">
        <f t="shared" si="29"/>
        <v>0</v>
      </c>
      <c r="P77" s="2"/>
      <c r="Q77" s="66">
        <f t="shared" si="30"/>
        <v>3.55</v>
      </c>
      <c r="R77" s="58">
        <f t="shared" si="43"/>
        <v>-7.0000000000000007E-2</v>
      </c>
      <c r="S77" s="57">
        <f t="shared" si="43"/>
        <v>0.1</v>
      </c>
      <c r="T77" s="76">
        <f t="shared" si="31"/>
        <v>17452.199550373698</v>
      </c>
      <c r="U77" s="76">
        <f t="shared" si="32"/>
        <v>0</v>
      </c>
      <c r="V77" s="2"/>
      <c r="W77" s="37">
        <f t="shared" si="33"/>
        <v>486.66666666666754</v>
      </c>
      <c r="X77" s="37">
        <f t="shared" si="14"/>
        <v>368.68821949722917</v>
      </c>
      <c r="Y77" s="39">
        <f t="shared" si="44"/>
        <v>0.46343091203814091</v>
      </c>
      <c r="Z77" s="39">
        <f t="shared" si="44"/>
        <v>0.44240456149129614</v>
      </c>
      <c r="AA77" s="72">
        <f t="shared" si="34"/>
        <v>1369.2897284329156</v>
      </c>
      <c r="AB77" s="41"/>
      <c r="AC77" s="37">
        <f t="shared" si="35"/>
        <v>1591.6666666666697</v>
      </c>
      <c r="AD77" s="37">
        <f t="shared" si="16"/>
        <v>328.21312984830689</v>
      </c>
      <c r="AE77" s="39">
        <f t="shared" si="45"/>
        <v>0.38395006039102741</v>
      </c>
      <c r="AF77" s="39">
        <f t="shared" si="45"/>
        <v>0.13776041093703648</v>
      </c>
      <c r="AG77" s="72">
        <f t="shared" si="36"/>
        <v>2418.5365713455212</v>
      </c>
      <c r="AH77" s="2"/>
      <c r="AI77" s="37">
        <f t="shared" si="37"/>
        <v>485.1865709083342</v>
      </c>
      <c r="AJ77" s="37">
        <f t="shared" si="18"/>
        <v>480.39131115711638</v>
      </c>
      <c r="AK77" s="39">
        <f t="shared" si="19"/>
        <v>2.7455023543728422E-2</v>
      </c>
      <c r="AL77" s="39">
        <f t="shared" si="38"/>
        <v>5.7499999999999996E-2</v>
      </c>
      <c r="AM77" s="72">
        <f t="shared" si="39"/>
        <v>1371.783915953627</v>
      </c>
      <c r="AN77" s="2"/>
      <c r="AO77" s="13">
        <f t="shared" si="20"/>
        <v>0.25</v>
      </c>
      <c r="AP77" s="39">
        <f t="shared" si="40"/>
        <v>3.1049999999999998E-2</v>
      </c>
      <c r="AQ77" s="72">
        <f t="shared" si="41"/>
        <v>0</v>
      </c>
      <c r="AR77" s="2"/>
      <c r="AS77" s="58">
        <f t="shared" si="46"/>
        <v>1</v>
      </c>
      <c r="AT77" s="57">
        <f t="shared" si="46"/>
        <v>1</v>
      </c>
      <c r="AU77" s="57">
        <f t="shared" si="46"/>
        <v>2.2999999999999998</v>
      </c>
      <c r="AV77" s="76">
        <f t="shared" si="22"/>
        <v>1297.9723177083333</v>
      </c>
      <c r="AW77" s="76">
        <f t="shared" si="23"/>
        <v>3720.1842857142865</v>
      </c>
      <c r="AX77" s="76">
        <f t="shared" si="24"/>
        <v>0</v>
      </c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5">
      <c r="A78" s="83">
        <f t="shared" si="25"/>
        <v>37653</v>
      </c>
      <c r="B78" s="23">
        <f t="shared" si="26"/>
        <v>37653</v>
      </c>
      <c r="C78" s="24">
        <f t="shared" si="42"/>
        <v>28</v>
      </c>
      <c r="D78" s="25">
        <f t="shared" si="27"/>
        <v>2.3333333333333335</v>
      </c>
      <c r="E78" s="2"/>
      <c r="F78" s="76">
        <f t="shared" si="10"/>
        <v>17452.199550373698</v>
      </c>
      <c r="G78" s="80">
        <f t="shared" si="11"/>
        <v>-10180.756698804124</v>
      </c>
      <c r="H78" s="80">
        <f t="shared" si="28"/>
        <v>7271.4428515695745</v>
      </c>
      <c r="I78" s="112"/>
      <c r="J78" s="53">
        <f t="shared" si="29"/>
        <v>1297972.3177083333</v>
      </c>
      <c r="K78" s="53">
        <f t="shared" si="29"/>
        <v>0</v>
      </c>
      <c r="L78" s="53">
        <f t="shared" si="29"/>
        <v>0</v>
      </c>
      <c r="M78" s="53">
        <f t="shared" si="29"/>
        <v>3720184.2857142864</v>
      </c>
      <c r="N78" s="53">
        <f t="shared" si="29"/>
        <v>0</v>
      </c>
      <c r="O78" s="54">
        <f t="shared" si="29"/>
        <v>0</v>
      </c>
      <c r="P78" s="2"/>
      <c r="Q78" s="66">
        <f t="shared" si="30"/>
        <v>3.55</v>
      </c>
      <c r="R78" s="58">
        <f t="shared" si="43"/>
        <v>-7.0000000000000007E-2</v>
      </c>
      <c r="S78" s="57">
        <f t="shared" si="43"/>
        <v>0.1</v>
      </c>
      <c r="T78" s="76">
        <f t="shared" si="31"/>
        <v>17452.199550373698</v>
      </c>
      <c r="U78" s="76">
        <f t="shared" si="32"/>
        <v>0</v>
      </c>
      <c r="V78" s="2"/>
      <c r="W78" s="37">
        <f t="shared" si="33"/>
        <v>486.66666666666754</v>
      </c>
      <c r="X78" s="37">
        <f t="shared" si="14"/>
        <v>369.19641599792953</v>
      </c>
      <c r="Y78" s="39">
        <f t="shared" si="44"/>
        <v>0.46406970100768091</v>
      </c>
      <c r="Z78" s="39">
        <f t="shared" si="44"/>
        <v>0.44301436792978327</v>
      </c>
      <c r="AA78" s="72">
        <f t="shared" si="34"/>
        <v>1370.5063280629192</v>
      </c>
      <c r="AB78" s="41"/>
      <c r="AC78" s="37">
        <f t="shared" si="35"/>
        <v>1591.6666666666697</v>
      </c>
      <c r="AD78" s="37">
        <f t="shared" si="16"/>
        <v>328.66553585222073</v>
      </c>
      <c r="AE78" s="39">
        <f t="shared" si="45"/>
        <v>0.3844792936749129</v>
      </c>
      <c r="AF78" s="39">
        <f t="shared" si="45"/>
        <v>0.1379502986390865</v>
      </c>
      <c r="AG78" s="72">
        <f t="shared" si="36"/>
        <v>2419.6763213290315</v>
      </c>
      <c r="AH78" s="2"/>
      <c r="AI78" s="37">
        <f t="shared" si="37"/>
        <v>485.1865709083342</v>
      </c>
      <c r="AJ78" s="37">
        <f t="shared" si="18"/>
        <v>480.88887454314306</v>
      </c>
      <c r="AK78" s="39">
        <f t="shared" si="19"/>
        <v>2.7483459974947284E-2</v>
      </c>
      <c r="AL78" s="39">
        <f t="shared" si="38"/>
        <v>5.7499999999999996E-2</v>
      </c>
      <c r="AM78" s="72">
        <f t="shared" si="39"/>
        <v>1372.4174459895528</v>
      </c>
      <c r="AN78" s="2"/>
      <c r="AO78" s="13">
        <f t="shared" si="20"/>
        <v>0.25</v>
      </c>
      <c r="AP78" s="39">
        <f t="shared" si="40"/>
        <v>3.1049999999999998E-2</v>
      </c>
      <c r="AQ78" s="72">
        <f t="shared" si="41"/>
        <v>0</v>
      </c>
      <c r="AR78" s="2"/>
      <c r="AS78" s="58">
        <f t="shared" si="46"/>
        <v>1</v>
      </c>
      <c r="AT78" s="57">
        <f t="shared" si="46"/>
        <v>1</v>
      </c>
      <c r="AU78" s="57">
        <f t="shared" si="46"/>
        <v>2.2999999999999998</v>
      </c>
      <c r="AV78" s="76">
        <f t="shared" si="22"/>
        <v>1297.9723177083333</v>
      </c>
      <c r="AW78" s="76">
        <f t="shared" si="23"/>
        <v>3720.1842857142865</v>
      </c>
      <c r="AX78" s="76">
        <f t="shared" si="24"/>
        <v>0</v>
      </c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5">
      <c r="A79" s="83">
        <f t="shared" si="25"/>
        <v>37681</v>
      </c>
      <c r="B79" s="23">
        <f t="shared" si="26"/>
        <v>37681</v>
      </c>
      <c r="C79" s="24">
        <f t="shared" si="42"/>
        <v>29</v>
      </c>
      <c r="D79" s="25">
        <f t="shared" si="27"/>
        <v>2.4166666666666665</v>
      </c>
      <c r="E79" s="2"/>
      <c r="F79" s="76">
        <f t="shared" si="10"/>
        <v>17452.199550373698</v>
      </c>
      <c r="G79" s="80">
        <f t="shared" si="11"/>
        <v>-10183.750482600706</v>
      </c>
      <c r="H79" s="80">
        <f t="shared" si="28"/>
        <v>7268.4490677729918</v>
      </c>
      <c r="I79" s="112"/>
      <c r="J79" s="53">
        <f t="shared" si="29"/>
        <v>1297972.3177083333</v>
      </c>
      <c r="K79" s="53">
        <f t="shared" si="29"/>
        <v>0</v>
      </c>
      <c r="L79" s="53">
        <f t="shared" si="29"/>
        <v>0</v>
      </c>
      <c r="M79" s="53">
        <f t="shared" si="29"/>
        <v>3720184.2857142864</v>
      </c>
      <c r="N79" s="53">
        <f t="shared" si="29"/>
        <v>0</v>
      </c>
      <c r="O79" s="54">
        <f t="shared" si="29"/>
        <v>0</v>
      </c>
      <c r="P79" s="2"/>
      <c r="Q79" s="66">
        <f t="shared" si="30"/>
        <v>3.55</v>
      </c>
      <c r="R79" s="58">
        <f t="shared" si="43"/>
        <v>-7.0000000000000007E-2</v>
      </c>
      <c r="S79" s="57">
        <f t="shared" si="43"/>
        <v>0.1</v>
      </c>
      <c r="T79" s="76">
        <f t="shared" si="31"/>
        <v>17452.199550373698</v>
      </c>
      <c r="U79" s="76">
        <f t="shared" si="32"/>
        <v>0</v>
      </c>
      <c r="V79" s="2"/>
      <c r="W79" s="37">
        <f t="shared" si="33"/>
        <v>486.66666666666487</v>
      </c>
      <c r="X79" s="37">
        <f t="shared" si="14"/>
        <v>369.7053129920792</v>
      </c>
      <c r="Y79" s="39">
        <f t="shared" si="44"/>
        <v>0.46470937047814781</v>
      </c>
      <c r="Z79" s="39">
        <f t="shared" si="44"/>
        <v>0.44362501491993911</v>
      </c>
      <c r="AA79" s="72">
        <f t="shared" si="34"/>
        <v>1371.7246046428236</v>
      </c>
      <c r="AB79" s="41"/>
      <c r="AC79" s="37">
        <f t="shared" si="35"/>
        <v>1591.6666666666611</v>
      </c>
      <c r="AD79" s="37">
        <f t="shared" si="16"/>
        <v>329.11856544846881</v>
      </c>
      <c r="AE79" s="39">
        <f t="shared" si="45"/>
        <v>0.38500925644916101</v>
      </c>
      <c r="AF79" s="39">
        <f t="shared" si="45"/>
        <v>0.13814044808062428</v>
      </c>
      <c r="AG79" s="72">
        <f t="shared" si="36"/>
        <v>2420.8176423335799</v>
      </c>
      <c r="AH79" s="2"/>
      <c r="AI79" s="37">
        <f t="shared" si="37"/>
        <v>485.18657090833165</v>
      </c>
      <c r="AJ79" s="37">
        <f t="shared" si="18"/>
        <v>481.38695327846136</v>
      </c>
      <c r="AK79" s="39">
        <f t="shared" si="19"/>
        <v>2.7511925859086461E-2</v>
      </c>
      <c r="AL79" s="39">
        <f t="shared" si="38"/>
        <v>5.7499999999999996E-2</v>
      </c>
      <c r="AM79" s="72">
        <f t="shared" si="39"/>
        <v>1373.0516322016838</v>
      </c>
      <c r="AN79" s="2"/>
      <c r="AO79" s="13">
        <f t="shared" si="20"/>
        <v>0.25</v>
      </c>
      <c r="AP79" s="39">
        <f t="shared" si="40"/>
        <v>3.1049999999999998E-2</v>
      </c>
      <c r="AQ79" s="72">
        <f t="shared" si="41"/>
        <v>0</v>
      </c>
      <c r="AR79" s="2"/>
      <c r="AS79" s="58">
        <f t="shared" si="46"/>
        <v>1</v>
      </c>
      <c r="AT79" s="57">
        <f t="shared" si="46"/>
        <v>1</v>
      </c>
      <c r="AU79" s="57">
        <f t="shared" si="46"/>
        <v>2.2999999999999998</v>
      </c>
      <c r="AV79" s="76">
        <f t="shared" si="22"/>
        <v>1297.9723177083333</v>
      </c>
      <c r="AW79" s="76">
        <f t="shared" si="23"/>
        <v>3720.1842857142865</v>
      </c>
      <c r="AX79" s="76">
        <f t="shared" si="24"/>
        <v>0</v>
      </c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5">
      <c r="A80" s="83">
        <f t="shared" si="25"/>
        <v>37712</v>
      </c>
      <c r="B80" s="23">
        <f t="shared" si="26"/>
        <v>37712</v>
      </c>
      <c r="C80" s="24">
        <f t="shared" si="42"/>
        <v>30</v>
      </c>
      <c r="D80" s="25">
        <f t="shared" si="27"/>
        <v>2.5</v>
      </c>
      <c r="E80" s="2"/>
      <c r="F80" s="76">
        <f t="shared" si="10"/>
        <v>17452.199550373698</v>
      </c>
      <c r="G80" s="80">
        <f t="shared" si="11"/>
        <v>-10186.748175701101</v>
      </c>
      <c r="H80" s="80">
        <f t="shared" si="28"/>
        <v>7265.451374672597</v>
      </c>
      <c r="I80" s="112"/>
      <c r="J80" s="53">
        <f t="shared" si="29"/>
        <v>1297972.3177083333</v>
      </c>
      <c r="K80" s="53">
        <f t="shared" si="29"/>
        <v>0</v>
      </c>
      <c r="L80" s="53">
        <f t="shared" si="29"/>
        <v>0</v>
      </c>
      <c r="M80" s="53">
        <f t="shared" si="29"/>
        <v>3720184.2857142864</v>
      </c>
      <c r="N80" s="53">
        <f t="shared" si="29"/>
        <v>0</v>
      </c>
      <c r="O80" s="54">
        <f t="shared" si="29"/>
        <v>0</v>
      </c>
      <c r="P80" s="2"/>
      <c r="Q80" s="66">
        <f t="shared" si="30"/>
        <v>3.55</v>
      </c>
      <c r="R80" s="58">
        <f t="shared" si="43"/>
        <v>-7.0000000000000007E-2</v>
      </c>
      <c r="S80" s="57">
        <f t="shared" si="43"/>
        <v>0.1</v>
      </c>
      <c r="T80" s="76">
        <f t="shared" si="31"/>
        <v>17452.199550373698</v>
      </c>
      <c r="U80" s="76">
        <f t="shared" si="32"/>
        <v>0</v>
      </c>
      <c r="V80" s="2"/>
      <c r="W80" s="37">
        <f t="shared" si="33"/>
        <v>486.66666666666754</v>
      </c>
      <c r="X80" s="37">
        <f t="shared" si="14"/>
        <v>370.21491144523787</v>
      </c>
      <c r="Y80" s="39">
        <f t="shared" si="44"/>
        <v>0.46534992166321609</v>
      </c>
      <c r="Z80" s="39">
        <f t="shared" si="44"/>
        <v>0.44423650362037248</v>
      </c>
      <c r="AA80" s="72">
        <f t="shared" si="34"/>
        <v>1372.9445604841346</v>
      </c>
      <c r="AB80" s="41"/>
      <c r="AC80" s="37">
        <f t="shared" si="35"/>
        <v>1591.6666666666697</v>
      </c>
      <c r="AD80" s="37">
        <f t="shared" si="16"/>
        <v>329.57221949661056</v>
      </c>
      <c r="AE80" s="39">
        <f t="shared" si="45"/>
        <v>0.38553994971929462</v>
      </c>
      <c r="AF80" s="39">
        <f t="shared" si="45"/>
        <v>0.13833085962242914</v>
      </c>
      <c r="AG80" s="72">
        <f t="shared" si="36"/>
        <v>2421.9605365246789</v>
      </c>
      <c r="AH80" s="2"/>
      <c r="AI80" s="37">
        <f t="shared" si="37"/>
        <v>485.1865709083342</v>
      </c>
      <c r="AJ80" s="37">
        <f t="shared" si="18"/>
        <v>481.8855478968498</v>
      </c>
      <c r="AK80" s="39">
        <f t="shared" si="19"/>
        <v>2.7540421226651686E-2</v>
      </c>
      <c r="AL80" s="39">
        <f t="shared" si="38"/>
        <v>5.7499999999999996E-2</v>
      </c>
      <c r="AM80" s="72">
        <f t="shared" si="39"/>
        <v>1373.6864752696663</v>
      </c>
      <c r="AN80" s="2"/>
      <c r="AO80" s="13">
        <f t="shared" si="20"/>
        <v>0.25</v>
      </c>
      <c r="AP80" s="39">
        <f t="shared" si="40"/>
        <v>3.1049999999999998E-2</v>
      </c>
      <c r="AQ80" s="72">
        <f t="shared" si="41"/>
        <v>0</v>
      </c>
      <c r="AR80" s="2"/>
      <c r="AS80" s="58">
        <f t="shared" si="46"/>
        <v>1</v>
      </c>
      <c r="AT80" s="57">
        <f t="shared" si="46"/>
        <v>1</v>
      </c>
      <c r="AU80" s="57">
        <f t="shared" si="46"/>
        <v>2.2999999999999998</v>
      </c>
      <c r="AV80" s="76">
        <f t="shared" si="22"/>
        <v>1297.9723177083333</v>
      </c>
      <c r="AW80" s="76">
        <f t="shared" si="23"/>
        <v>3720.1842857142865</v>
      </c>
      <c r="AX80" s="76">
        <f t="shared" si="24"/>
        <v>0</v>
      </c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5">
      <c r="A81" s="83">
        <f t="shared" si="25"/>
        <v>37742</v>
      </c>
      <c r="B81" s="23">
        <f t="shared" si="26"/>
        <v>37742</v>
      </c>
      <c r="C81" s="24">
        <f t="shared" si="42"/>
        <v>31</v>
      </c>
      <c r="D81" s="25">
        <f t="shared" si="27"/>
        <v>2.5833333333333335</v>
      </c>
      <c r="E81" s="2"/>
      <c r="F81" s="76">
        <f t="shared" si="10"/>
        <v>17452.199550373698</v>
      </c>
      <c r="G81" s="80">
        <f t="shared" si="11"/>
        <v>-10189.749783268722</v>
      </c>
      <c r="H81" s="80">
        <f t="shared" si="28"/>
        <v>7262.4497671049758</v>
      </c>
      <c r="I81" s="112"/>
      <c r="J81" s="53">
        <f t="shared" si="29"/>
        <v>1297972.3177083333</v>
      </c>
      <c r="K81" s="53">
        <f t="shared" si="29"/>
        <v>0</v>
      </c>
      <c r="L81" s="53">
        <f t="shared" si="29"/>
        <v>0</v>
      </c>
      <c r="M81" s="53">
        <f t="shared" si="29"/>
        <v>3720184.2857142864</v>
      </c>
      <c r="N81" s="53">
        <f t="shared" si="29"/>
        <v>0</v>
      </c>
      <c r="O81" s="54">
        <f t="shared" si="29"/>
        <v>0</v>
      </c>
      <c r="P81" s="2"/>
      <c r="Q81" s="66">
        <f t="shared" si="30"/>
        <v>3.55</v>
      </c>
      <c r="R81" s="58">
        <f t="shared" si="43"/>
        <v>-7.0000000000000007E-2</v>
      </c>
      <c r="S81" s="57">
        <f t="shared" si="43"/>
        <v>0.1</v>
      </c>
      <c r="T81" s="76">
        <f t="shared" si="31"/>
        <v>17452.199550373698</v>
      </c>
      <c r="U81" s="76">
        <f t="shared" si="32"/>
        <v>0</v>
      </c>
      <c r="V81" s="2"/>
      <c r="W81" s="37">
        <f t="shared" si="33"/>
        <v>486.66666666666754</v>
      </c>
      <c r="X81" s="37">
        <f t="shared" si="14"/>
        <v>370.7252123242846</v>
      </c>
      <c r="Y81" s="39">
        <f t="shared" si="44"/>
        <v>0.46599135577823325</v>
      </c>
      <c r="Z81" s="39">
        <f t="shared" si="44"/>
        <v>0.44484883519128932</v>
      </c>
      <c r="AA81" s="72">
        <f t="shared" si="34"/>
        <v>1374.166197901518</v>
      </c>
      <c r="AB81" s="41"/>
      <c r="AC81" s="37">
        <f t="shared" si="35"/>
        <v>1591.6666666666697</v>
      </c>
      <c r="AD81" s="37">
        <f t="shared" si="16"/>
        <v>330.02649885737947</v>
      </c>
      <c r="AE81" s="39">
        <f t="shared" si="45"/>
        <v>0.38607137449222267</v>
      </c>
      <c r="AF81" s="39">
        <f t="shared" si="45"/>
        <v>0.13852153362577774</v>
      </c>
      <c r="AG81" s="72">
        <f t="shared" si="36"/>
        <v>2423.1050060707635</v>
      </c>
      <c r="AH81" s="2"/>
      <c r="AI81" s="37">
        <f t="shared" si="37"/>
        <v>485.1865709083342</v>
      </c>
      <c r="AJ81" s="37">
        <f t="shared" si="18"/>
        <v>482.38465893262469</v>
      </c>
      <c r="AK81" s="39">
        <f t="shared" si="19"/>
        <v>2.7568946108180302E-2</v>
      </c>
      <c r="AL81" s="39">
        <f t="shared" si="38"/>
        <v>5.7499999999999996E-2</v>
      </c>
      <c r="AM81" s="72">
        <f t="shared" si="39"/>
        <v>1374.3219758738217</v>
      </c>
      <c r="AN81" s="2"/>
      <c r="AO81" s="13">
        <f t="shared" si="20"/>
        <v>0.25</v>
      </c>
      <c r="AP81" s="39">
        <f t="shared" si="40"/>
        <v>3.1049999999999998E-2</v>
      </c>
      <c r="AQ81" s="72">
        <f t="shared" si="41"/>
        <v>0</v>
      </c>
      <c r="AR81" s="2"/>
      <c r="AS81" s="58">
        <f t="shared" si="46"/>
        <v>1</v>
      </c>
      <c r="AT81" s="57">
        <f t="shared" si="46"/>
        <v>1</v>
      </c>
      <c r="AU81" s="57">
        <f t="shared" si="46"/>
        <v>2.2999999999999998</v>
      </c>
      <c r="AV81" s="76">
        <f t="shared" si="22"/>
        <v>1297.9723177083333</v>
      </c>
      <c r="AW81" s="76">
        <f t="shared" si="23"/>
        <v>3720.1842857142865</v>
      </c>
      <c r="AX81" s="76">
        <f t="shared" si="24"/>
        <v>0</v>
      </c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5">
      <c r="A82" s="83">
        <f t="shared" si="25"/>
        <v>37773</v>
      </c>
      <c r="B82" s="23">
        <f t="shared" si="26"/>
        <v>37773</v>
      </c>
      <c r="C82" s="24">
        <f t="shared" si="42"/>
        <v>32</v>
      </c>
      <c r="D82" s="25">
        <f t="shared" si="27"/>
        <v>2.6666666666666665</v>
      </c>
      <c r="E82" s="2"/>
      <c r="F82" s="76">
        <f t="shared" si="10"/>
        <v>17452.199550373698</v>
      </c>
      <c r="G82" s="80">
        <f t="shared" si="11"/>
        <v>-10192.75531047394</v>
      </c>
      <c r="H82" s="80">
        <f t="shared" si="28"/>
        <v>7259.444239899758</v>
      </c>
      <c r="I82" s="112"/>
      <c r="J82" s="53">
        <f t="shared" si="29"/>
        <v>1297972.3177083333</v>
      </c>
      <c r="K82" s="53">
        <f t="shared" si="29"/>
        <v>0</v>
      </c>
      <c r="L82" s="53">
        <f t="shared" si="29"/>
        <v>0</v>
      </c>
      <c r="M82" s="53">
        <f t="shared" si="29"/>
        <v>3720184.2857142864</v>
      </c>
      <c r="N82" s="53">
        <f t="shared" si="29"/>
        <v>0</v>
      </c>
      <c r="O82" s="54">
        <f t="shared" si="29"/>
        <v>0</v>
      </c>
      <c r="P82" s="2"/>
      <c r="Q82" s="66">
        <f t="shared" si="30"/>
        <v>3.55</v>
      </c>
      <c r="R82" s="58">
        <f t="shared" si="43"/>
        <v>-7.0000000000000007E-2</v>
      </c>
      <c r="S82" s="57">
        <f t="shared" si="43"/>
        <v>0.1</v>
      </c>
      <c r="T82" s="76">
        <f t="shared" si="31"/>
        <v>17452.199550373698</v>
      </c>
      <c r="U82" s="76">
        <f t="shared" si="32"/>
        <v>0</v>
      </c>
      <c r="V82" s="2"/>
      <c r="W82" s="37">
        <f t="shared" si="33"/>
        <v>486.66666666666487</v>
      </c>
      <c r="X82" s="37">
        <f t="shared" si="14"/>
        <v>371.23621659743651</v>
      </c>
      <c r="Y82" s="39">
        <f t="shared" si="44"/>
        <v>0.46663367404022182</v>
      </c>
      <c r="Z82" s="39">
        <f t="shared" si="44"/>
        <v>0.44546201079449449</v>
      </c>
      <c r="AA82" s="72">
        <f t="shared" si="34"/>
        <v>1375.3895192128416</v>
      </c>
      <c r="AB82" s="41"/>
      <c r="AC82" s="37">
        <f t="shared" si="35"/>
        <v>1591.6666666666611</v>
      </c>
      <c r="AD82" s="37">
        <f t="shared" si="16"/>
        <v>330.48140439270088</v>
      </c>
      <c r="AE82" s="39">
        <f t="shared" si="45"/>
        <v>0.3866035317762419</v>
      </c>
      <c r="AF82" s="39">
        <f t="shared" si="45"/>
        <v>0.13871247045244464</v>
      </c>
      <c r="AG82" s="72">
        <f t="shared" si="36"/>
        <v>2424.251053143289</v>
      </c>
      <c r="AH82" s="2"/>
      <c r="AI82" s="37">
        <f t="shared" si="37"/>
        <v>485.18657090833165</v>
      </c>
      <c r="AJ82" s="37">
        <f t="shared" si="18"/>
        <v>482.88428692066327</v>
      </c>
      <c r="AK82" s="39">
        <f t="shared" si="19"/>
        <v>2.7597500534241291E-2</v>
      </c>
      <c r="AL82" s="39">
        <f t="shared" si="38"/>
        <v>5.7499999999999996E-2</v>
      </c>
      <c r="AM82" s="72">
        <f t="shared" si="39"/>
        <v>1374.9581346951898</v>
      </c>
      <c r="AN82" s="2"/>
      <c r="AO82" s="13">
        <f t="shared" si="20"/>
        <v>0.25</v>
      </c>
      <c r="AP82" s="39">
        <f t="shared" si="40"/>
        <v>3.1049999999999998E-2</v>
      </c>
      <c r="AQ82" s="72">
        <f t="shared" si="41"/>
        <v>0</v>
      </c>
      <c r="AR82" s="2"/>
      <c r="AS82" s="58">
        <f t="shared" si="46"/>
        <v>1</v>
      </c>
      <c r="AT82" s="57">
        <f t="shared" si="46"/>
        <v>1</v>
      </c>
      <c r="AU82" s="57">
        <f t="shared" si="46"/>
        <v>2.2999999999999998</v>
      </c>
      <c r="AV82" s="76">
        <f t="shared" si="22"/>
        <v>1297.9723177083333</v>
      </c>
      <c r="AW82" s="76">
        <f t="shared" si="23"/>
        <v>3720.1842857142865</v>
      </c>
      <c r="AX82" s="76">
        <f t="shared" si="24"/>
        <v>0</v>
      </c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5">
      <c r="A83" s="83">
        <f t="shared" si="25"/>
        <v>37803</v>
      </c>
      <c r="B83" s="23">
        <f t="shared" si="26"/>
        <v>37803</v>
      </c>
      <c r="C83" s="24">
        <f t="shared" si="42"/>
        <v>33</v>
      </c>
      <c r="D83" s="25">
        <f t="shared" si="27"/>
        <v>2.75</v>
      </c>
      <c r="E83" s="2"/>
      <c r="F83" s="76">
        <f t="shared" si="10"/>
        <v>17452.199550373698</v>
      </c>
      <c r="G83" s="80">
        <f t="shared" si="11"/>
        <v>-10195.764762494073</v>
      </c>
      <c r="H83" s="80">
        <f t="shared" si="28"/>
        <v>7256.4347878796252</v>
      </c>
      <c r="I83" s="112"/>
      <c r="J83" s="53">
        <f t="shared" si="29"/>
        <v>1297972.3177083333</v>
      </c>
      <c r="K83" s="53">
        <f t="shared" si="29"/>
        <v>0</v>
      </c>
      <c r="L83" s="53">
        <f t="shared" si="29"/>
        <v>0</v>
      </c>
      <c r="M83" s="53">
        <f t="shared" si="29"/>
        <v>3720184.2857142864</v>
      </c>
      <c r="N83" s="53">
        <f t="shared" si="29"/>
        <v>0</v>
      </c>
      <c r="O83" s="54">
        <f t="shared" si="29"/>
        <v>0</v>
      </c>
      <c r="P83" s="2"/>
      <c r="Q83" s="66">
        <f t="shared" si="30"/>
        <v>3.55</v>
      </c>
      <c r="R83" s="58">
        <f t="shared" si="43"/>
        <v>-7.0000000000000007E-2</v>
      </c>
      <c r="S83" s="57">
        <f t="shared" si="43"/>
        <v>0.1</v>
      </c>
      <c r="T83" s="76">
        <f t="shared" si="31"/>
        <v>17452.199550373698</v>
      </c>
      <c r="U83" s="76">
        <f t="shared" si="32"/>
        <v>0</v>
      </c>
      <c r="V83" s="2"/>
      <c r="W83" s="37">
        <f t="shared" si="33"/>
        <v>486.66666666666754</v>
      </c>
      <c r="X83" s="37">
        <f t="shared" si="14"/>
        <v>371.74792523425191</v>
      </c>
      <c r="Y83" s="39">
        <f t="shared" si="44"/>
        <v>0.46727687766788206</v>
      </c>
      <c r="Z83" s="39">
        <f t="shared" si="44"/>
        <v>0.44607603159339454</v>
      </c>
      <c r="AA83" s="72">
        <f t="shared" si="34"/>
        <v>1376.6145267391851</v>
      </c>
      <c r="AB83" s="41"/>
      <c r="AC83" s="37">
        <f t="shared" si="35"/>
        <v>1591.6666666666697</v>
      </c>
      <c r="AD83" s="37">
        <f t="shared" si="16"/>
        <v>330.93693696569323</v>
      </c>
      <c r="AE83" s="39">
        <f t="shared" si="45"/>
        <v>0.38713642258103897</v>
      </c>
      <c r="AF83" s="39">
        <f t="shared" si="45"/>
        <v>0.13890367046470314</v>
      </c>
      <c r="AG83" s="72">
        <f t="shared" si="36"/>
        <v>2425.3986799167351</v>
      </c>
      <c r="AH83" s="2"/>
      <c r="AI83" s="37">
        <f t="shared" si="37"/>
        <v>485.1865709083342</v>
      </c>
      <c r="AJ83" s="37">
        <f t="shared" si="18"/>
        <v>483.38443239640435</v>
      </c>
      <c r="AK83" s="39">
        <f t="shared" si="19"/>
        <v>2.7626084535435261E-2</v>
      </c>
      <c r="AL83" s="39">
        <f t="shared" si="38"/>
        <v>5.7499999999999996E-2</v>
      </c>
      <c r="AM83" s="72">
        <f t="shared" si="39"/>
        <v>1375.5949524155321</v>
      </c>
      <c r="AN83" s="2"/>
      <c r="AO83" s="13">
        <f t="shared" si="20"/>
        <v>0.25</v>
      </c>
      <c r="AP83" s="39">
        <f t="shared" si="40"/>
        <v>3.1049999999999998E-2</v>
      </c>
      <c r="AQ83" s="72">
        <f t="shared" si="41"/>
        <v>0</v>
      </c>
      <c r="AR83" s="2"/>
      <c r="AS83" s="58">
        <f t="shared" si="46"/>
        <v>1</v>
      </c>
      <c r="AT83" s="57">
        <f t="shared" si="46"/>
        <v>1</v>
      </c>
      <c r="AU83" s="57">
        <f t="shared" si="46"/>
        <v>2.2999999999999998</v>
      </c>
      <c r="AV83" s="76">
        <f t="shared" si="22"/>
        <v>1297.9723177083333</v>
      </c>
      <c r="AW83" s="76">
        <f t="shared" si="23"/>
        <v>3720.1842857142865</v>
      </c>
      <c r="AX83" s="76">
        <f t="shared" si="24"/>
        <v>0</v>
      </c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5">
      <c r="A84" s="83">
        <f t="shared" si="25"/>
        <v>37834</v>
      </c>
      <c r="B84" s="23">
        <f t="shared" si="26"/>
        <v>37834</v>
      </c>
      <c r="C84" s="24">
        <f t="shared" si="42"/>
        <v>34</v>
      </c>
      <c r="D84" s="25">
        <f t="shared" si="27"/>
        <v>2.8333333333333335</v>
      </c>
      <c r="E84" s="2"/>
      <c r="F84" s="76">
        <f t="shared" si="10"/>
        <v>17452.199550373698</v>
      </c>
      <c r="G84" s="80">
        <f t="shared" si="11"/>
        <v>-10198.778144513217</v>
      </c>
      <c r="H84" s="80">
        <f t="shared" si="28"/>
        <v>7253.4214058604812</v>
      </c>
      <c r="I84" s="112"/>
      <c r="J84" s="53">
        <f t="shared" si="29"/>
        <v>1297972.3177083333</v>
      </c>
      <c r="K84" s="53">
        <f t="shared" si="29"/>
        <v>0</v>
      </c>
      <c r="L84" s="53">
        <f t="shared" si="29"/>
        <v>0</v>
      </c>
      <c r="M84" s="53">
        <f t="shared" si="29"/>
        <v>3720184.2857142864</v>
      </c>
      <c r="N84" s="53">
        <f t="shared" si="29"/>
        <v>0</v>
      </c>
      <c r="O84" s="54">
        <f t="shared" si="29"/>
        <v>0</v>
      </c>
      <c r="P84" s="2"/>
      <c r="Q84" s="66">
        <f t="shared" si="30"/>
        <v>3.55</v>
      </c>
      <c r="R84" s="58">
        <f t="shared" si="43"/>
        <v>-7.0000000000000007E-2</v>
      </c>
      <c r="S84" s="57">
        <f t="shared" si="43"/>
        <v>0.1</v>
      </c>
      <c r="T84" s="76">
        <f t="shared" si="31"/>
        <v>17452.199550373698</v>
      </c>
      <c r="U84" s="76">
        <f t="shared" si="32"/>
        <v>0</v>
      </c>
      <c r="V84" s="2"/>
      <c r="W84" s="37">
        <f t="shared" si="33"/>
        <v>486.66666666666754</v>
      </c>
      <c r="X84" s="37">
        <f t="shared" si="14"/>
        <v>372.26033920561309</v>
      </c>
      <c r="Y84" s="39">
        <f t="shared" si="44"/>
        <v>0.46792096788159393</v>
      </c>
      <c r="Z84" s="39">
        <f t="shared" si="44"/>
        <v>0.44669089875299944</v>
      </c>
      <c r="AA84" s="72">
        <f t="shared" si="34"/>
        <v>1377.8412228047969</v>
      </c>
      <c r="AB84" s="41"/>
      <c r="AC84" s="37">
        <f t="shared" si="35"/>
        <v>1591.6666666666697</v>
      </c>
      <c r="AD84" s="37">
        <f t="shared" si="16"/>
        <v>331.39309744065451</v>
      </c>
      <c r="AE84" s="39">
        <f t="shared" si="45"/>
        <v>0.38767004791769238</v>
      </c>
      <c r="AF84" s="39">
        <f t="shared" si="45"/>
        <v>0.13909513402532589</v>
      </c>
      <c r="AG84" s="72">
        <f t="shared" si="36"/>
        <v>2426.5478885685147</v>
      </c>
      <c r="AH84" s="2"/>
      <c r="AI84" s="37">
        <f t="shared" si="37"/>
        <v>485.1865709083342</v>
      </c>
      <c r="AJ84" s="37">
        <f t="shared" si="18"/>
        <v>483.88509589582617</v>
      </c>
      <c r="AK84" s="39">
        <f t="shared" si="19"/>
        <v>2.765469814239456E-2</v>
      </c>
      <c r="AL84" s="39">
        <f t="shared" si="38"/>
        <v>5.7499999999999996E-2</v>
      </c>
      <c r="AM84" s="72">
        <f t="shared" si="39"/>
        <v>1376.2324297172854</v>
      </c>
      <c r="AN84" s="2"/>
      <c r="AO84" s="13">
        <f t="shared" si="20"/>
        <v>0.25</v>
      </c>
      <c r="AP84" s="39">
        <f t="shared" si="40"/>
        <v>3.1049999999999998E-2</v>
      </c>
      <c r="AQ84" s="72">
        <f t="shared" si="41"/>
        <v>0</v>
      </c>
      <c r="AR84" s="2"/>
      <c r="AS84" s="58">
        <f t="shared" si="46"/>
        <v>1</v>
      </c>
      <c r="AT84" s="57">
        <f t="shared" si="46"/>
        <v>1</v>
      </c>
      <c r="AU84" s="57">
        <f t="shared" si="46"/>
        <v>2.2999999999999998</v>
      </c>
      <c r="AV84" s="76">
        <f t="shared" si="22"/>
        <v>1297.9723177083333</v>
      </c>
      <c r="AW84" s="76">
        <f t="shared" si="23"/>
        <v>3720.1842857142865</v>
      </c>
      <c r="AX84" s="76">
        <f t="shared" si="24"/>
        <v>0</v>
      </c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5">
      <c r="A85" s="83">
        <f t="shared" si="25"/>
        <v>37865</v>
      </c>
      <c r="B85" s="23">
        <f t="shared" si="26"/>
        <v>37865</v>
      </c>
      <c r="C85" s="24">
        <f t="shared" si="42"/>
        <v>35</v>
      </c>
      <c r="D85" s="25">
        <f t="shared" si="27"/>
        <v>2.9166666666666665</v>
      </c>
      <c r="E85" s="2"/>
      <c r="F85" s="76">
        <f t="shared" si="10"/>
        <v>17452.199550373698</v>
      </c>
      <c r="G85" s="80">
        <f t="shared" si="11"/>
        <v>-10201.795461722448</v>
      </c>
      <c r="H85" s="80">
        <f t="shared" si="28"/>
        <v>7250.4040886512503</v>
      </c>
      <c r="I85" s="112"/>
      <c r="J85" s="53">
        <f t="shared" si="29"/>
        <v>1297972.3177083333</v>
      </c>
      <c r="K85" s="53">
        <f t="shared" si="29"/>
        <v>0</v>
      </c>
      <c r="L85" s="53">
        <f t="shared" si="29"/>
        <v>0</v>
      </c>
      <c r="M85" s="53">
        <f t="shared" si="29"/>
        <v>3720184.2857142864</v>
      </c>
      <c r="N85" s="53">
        <f t="shared" si="29"/>
        <v>0</v>
      </c>
      <c r="O85" s="54">
        <f t="shared" si="29"/>
        <v>0</v>
      </c>
      <c r="P85" s="2"/>
      <c r="Q85" s="66">
        <f t="shared" si="30"/>
        <v>3.55</v>
      </c>
      <c r="R85" s="58">
        <f t="shared" si="43"/>
        <v>-7.0000000000000007E-2</v>
      </c>
      <c r="S85" s="57">
        <f t="shared" si="43"/>
        <v>0.1</v>
      </c>
      <c r="T85" s="76">
        <f t="shared" si="31"/>
        <v>17452.199550373698</v>
      </c>
      <c r="U85" s="76">
        <f t="shared" si="32"/>
        <v>0</v>
      </c>
      <c r="V85" s="2"/>
      <c r="W85" s="37">
        <f t="shared" si="33"/>
        <v>486.66666666666487</v>
      </c>
      <c r="X85" s="37">
        <f t="shared" si="14"/>
        <v>372.77345948374699</v>
      </c>
      <c r="Y85" s="39">
        <f t="shared" si="44"/>
        <v>0.46856594590341966</v>
      </c>
      <c r="Z85" s="39">
        <f t="shared" si="44"/>
        <v>0.44730661343992534</v>
      </c>
      <c r="AA85" s="72">
        <f t="shared" si="34"/>
        <v>1379.0696097371442</v>
      </c>
      <c r="AB85" s="41"/>
      <c r="AC85" s="37">
        <f t="shared" si="35"/>
        <v>1591.6666666666611</v>
      </c>
      <c r="AD85" s="37">
        <f t="shared" si="16"/>
        <v>331.84988668307903</v>
      </c>
      <c r="AE85" s="39">
        <f t="shared" si="45"/>
        <v>0.38820440879867413</v>
      </c>
      <c r="AF85" s="39">
        <f t="shared" si="45"/>
        <v>0.13928686149758557</v>
      </c>
      <c r="AG85" s="72">
        <f t="shared" si="36"/>
        <v>2427.698681279076</v>
      </c>
      <c r="AH85" s="2"/>
      <c r="AI85" s="37">
        <f t="shared" si="37"/>
        <v>485.18657090833165</v>
      </c>
      <c r="AJ85" s="37">
        <f t="shared" si="18"/>
        <v>484.38627795546967</v>
      </c>
      <c r="AK85" s="39">
        <f t="shared" si="19"/>
        <v>2.7683341385783235E-2</v>
      </c>
      <c r="AL85" s="39">
        <f t="shared" si="38"/>
        <v>5.7499999999999996E-2</v>
      </c>
      <c r="AM85" s="72">
        <f t="shared" si="39"/>
        <v>1376.8705672836081</v>
      </c>
      <c r="AN85" s="2"/>
      <c r="AO85" s="13">
        <f t="shared" si="20"/>
        <v>0.25</v>
      </c>
      <c r="AP85" s="39">
        <f t="shared" si="40"/>
        <v>3.1049999999999998E-2</v>
      </c>
      <c r="AQ85" s="72">
        <f t="shared" si="41"/>
        <v>0</v>
      </c>
      <c r="AR85" s="2"/>
      <c r="AS85" s="58">
        <f t="shared" si="46"/>
        <v>1</v>
      </c>
      <c r="AT85" s="57">
        <f t="shared" si="46"/>
        <v>1</v>
      </c>
      <c r="AU85" s="57">
        <f t="shared" si="46"/>
        <v>2.2999999999999998</v>
      </c>
      <c r="AV85" s="76">
        <f t="shared" si="22"/>
        <v>1297.9723177083333</v>
      </c>
      <c r="AW85" s="76">
        <f t="shared" si="23"/>
        <v>3720.1842857142865</v>
      </c>
      <c r="AX85" s="76">
        <f t="shared" si="24"/>
        <v>0</v>
      </c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5">
      <c r="A86" s="83">
        <f t="shared" si="25"/>
        <v>37895</v>
      </c>
      <c r="B86" s="23">
        <f t="shared" si="26"/>
        <v>37895</v>
      </c>
      <c r="C86" s="24">
        <f t="shared" si="42"/>
        <v>36</v>
      </c>
      <c r="D86" s="25">
        <f t="shared" si="27"/>
        <v>3</v>
      </c>
      <c r="E86" s="2"/>
      <c r="F86" s="76">
        <f t="shared" si="10"/>
        <v>17452.199550373698</v>
      </c>
      <c r="G86" s="80">
        <f t="shared" si="11"/>
        <v>-10204.816719319821</v>
      </c>
      <c r="H86" s="80">
        <f t="shared" si="28"/>
        <v>7247.3828310538775</v>
      </c>
      <c r="I86" s="112"/>
      <c r="J86" s="53">
        <f t="shared" si="29"/>
        <v>1297972.3177083333</v>
      </c>
      <c r="K86" s="53">
        <f t="shared" si="29"/>
        <v>0</v>
      </c>
      <c r="L86" s="53">
        <f t="shared" si="29"/>
        <v>0</v>
      </c>
      <c r="M86" s="53">
        <f t="shared" si="29"/>
        <v>3720184.2857142864</v>
      </c>
      <c r="N86" s="53">
        <f t="shared" si="29"/>
        <v>0</v>
      </c>
      <c r="O86" s="54">
        <f t="shared" si="29"/>
        <v>0</v>
      </c>
      <c r="P86" s="2"/>
      <c r="Q86" s="66">
        <f t="shared" si="30"/>
        <v>3.55</v>
      </c>
      <c r="R86" s="58">
        <f t="shared" si="43"/>
        <v>-7.0000000000000007E-2</v>
      </c>
      <c r="S86" s="57">
        <f t="shared" si="43"/>
        <v>0.1</v>
      </c>
      <c r="T86" s="76">
        <f t="shared" si="31"/>
        <v>17452.199550373698</v>
      </c>
      <c r="U86" s="76">
        <f t="shared" si="32"/>
        <v>0</v>
      </c>
      <c r="V86" s="2"/>
      <c r="W86" s="37">
        <f t="shared" si="33"/>
        <v>486.66666666666754</v>
      </c>
      <c r="X86" s="37">
        <f t="shared" si="14"/>
        <v>373.28728704222624</v>
      </c>
      <c r="Y86" s="39">
        <f t="shared" si="44"/>
        <v>0.46921181295710579</v>
      </c>
      <c r="Z86" s="39">
        <f t="shared" si="44"/>
        <v>0.44792317682239602</v>
      </c>
      <c r="AA86" s="72">
        <f t="shared" si="34"/>
        <v>1380.2996898669171</v>
      </c>
      <c r="AB86" s="41"/>
      <c r="AC86" s="37">
        <f t="shared" si="35"/>
        <v>1591.6666666666697</v>
      </c>
      <c r="AD86" s="37">
        <f t="shared" si="16"/>
        <v>332.30730555965926</v>
      </c>
      <c r="AE86" s="39">
        <f t="shared" si="45"/>
        <v>0.38873950623785175</v>
      </c>
      <c r="AF86" s="39">
        <f t="shared" si="45"/>
        <v>0.13947885324525555</v>
      </c>
      <c r="AG86" s="72">
        <f t="shared" si="36"/>
        <v>2428.8510602319016</v>
      </c>
      <c r="AH86" s="2"/>
      <c r="AI86" s="37">
        <f t="shared" si="37"/>
        <v>485.1865709083342</v>
      </c>
      <c r="AJ86" s="37">
        <f t="shared" si="18"/>
        <v>484.88797911243921</v>
      </c>
      <c r="AK86" s="39">
        <f t="shared" si="19"/>
        <v>2.7712014296297091E-2</v>
      </c>
      <c r="AL86" s="39">
        <f t="shared" si="38"/>
        <v>5.7499999999999996E-2</v>
      </c>
      <c r="AM86" s="72">
        <f t="shared" si="39"/>
        <v>1377.5093657983825</v>
      </c>
      <c r="AN86" s="2"/>
      <c r="AO86" s="13">
        <f t="shared" si="20"/>
        <v>0.25</v>
      </c>
      <c r="AP86" s="39">
        <f t="shared" si="40"/>
        <v>3.1049999999999998E-2</v>
      </c>
      <c r="AQ86" s="72">
        <f t="shared" si="41"/>
        <v>0</v>
      </c>
      <c r="AR86" s="2"/>
      <c r="AS86" s="58">
        <f t="shared" si="46"/>
        <v>1</v>
      </c>
      <c r="AT86" s="57">
        <f t="shared" si="46"/>
        <v>1</v>
      </c>
      <c r="AU86" s="57">
        <f t="shared" si="46"/>
        <v>2.2999999999999998</v>
      </c>
      <c r="AV86" s="76">
        <f t="shared" si="22"/>
        <v>1297.9723177083333</v>
      </c>
      <c r="AW86" s="76">
        <f t="shared" si="23"/>
        <v>3720.1842857142865</v>
      </c>
      <c r="AX86" s="76">
        <f t="shared" si="24"/>
        <v>0</v>
      </c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5">
      <c r="A87" s="83">
        <f t="shared" si="25"/>
        <v>37926</v>
      </c>
      <c r="B87" s="23">
        <f t="shared" si="26"/>
        <v>37926</v>
      </c>
      <c r="C87" s="24">
        <f t="shared" si="42"/>
        <v>37</v>
      </c>
      <c r="D87" s="25">
        <f t="shared" si="27"/>
        <v>3.0833333333333335</v>
      </c>
      <c r="E87" s="2"/>
      <c r="F87" s="76">
        <f t="shared" si="10"/>
        <v>17452.199550373698</v>
      </c>
      <c r="G87" s="80">
        <f t="shared" si="11"/>
        <v>-10207.841922510199</v>
      </c>
      <c r="H87" s="80">
        <f t="shared" si="28"/>
        <v>7244.3576278634991</v>
      </c>
      <c r="I87" s="112"/>
      <c r="J87" s="53">
        <f t="shared" si="29"/>
        <v>1297972.3177083333</v>
      </c>
      <c r="K87" s="53">
        <f t="shared" si="29"/>
        <v>0</v>
      </c>
      <c r="L87" s="53">
        <f t="shared" si="29"/>
        <v>0</v>
      </c>
      <c r="M87" s="53">
        <f t="shared" si="29"/>
        <v>3720184.2857142864</v>
      </c>
      <c r="N87" s="53">
        <f t="shared" si="29"/>
        <v>0</v>
      </c>
      <c r="O87" s="54">
        <f t="shared" si="29"/>
        <v>0</v>
      </c>
      <c r="P87" s="2"/>
      <c r="Q87" s="66">
        <f t="shared" si="30"/>
        <v>3.55</v>
      </c>
      <c r="R87" s="58">
        <f t="shared" si="43"/>
        <v>-7.0000000000000007E-2</v>
      </c>
      <c r="S87" s="57">
        <f t="shared" si="43"/>
        <v>0.1</v>
      </c>
      <c r="T87" s="76">
        <f t="shared" si="31"/>
        <v>17452.199550373698</v>
      </c>
      <c r="U87" s="76">
        <f t="shared" si="32"/>
        <v>0</v>
      </c>
      <c r="V87" s="2"/>
      <c r="W87" s="37">
        <f t="shared" si="33"/>
        <v>486.66666666666754</v>
      </c>
      <c r="X87" s="37">
        <f t="shared" si="14"/>
        <v>373.80182285595396</v>
      </c>
      <c r="Y87" s="39">
        <f t="shared" si="44"/>
        <v>0.46985857026808597</v>
      </c>
      <c r="Z87" s="39">
        <f t="shared" si="44"/>
        <v>0.44854059007024583</v>
      </c>
      <c r="AA87" s="72">
        <f t="shared" si="34"/>
        <v>1381.531465527989</v>
      </c>
      <c r="AB87" s="41"/>
      <c r="AC87" s="37">
        <f t="shared" si="35"/>
        <v>1591.6666666666697</v>
      </c>
      <c r="AD87" s="37">
        <f t="shared" si="16"/>
        <v>332.76535493827214</v>
      </c>
      <c r="AE87" s="39">
        <f t="shared" si="45"/>
        <v>0.38927534125049063</v>
      </c>
      <c r="AF87" s="39">
        <f t="shared" si="45"/>
        <v>0.1396711096326107</v>
      </c>
      <c r="AG87" s="72">
        <f t="shared" si="36"/>
        <v>2430.0050276134225</v>
      </c>
      <c r="AH87" s="2"/>
      <c r="AI87" s="37">
        <f t="shared" si="37"/>
        <v>485.1865709083342</v>
      </c>
      <c r="AJ87" s="37">
        <f t="shared" si="18"/>
        <v>485.39019990437998</v>
      </c>
      <c r="AK87" s="39">
        <f t="shared" si="19"/>
        <v>2.7740716904663745E-2</v>
      </c>
      <c r="AL87" s="39">
        <f t="shared" si="38"/>
        <v>5.7499999999999996E-2</v>
      </c>
      <c r="AM87" s="72">
        <f t="shared" si="39"/>
        <v>1378.1488259461673</v>
      </c>
      <c r="AN87" s="2"/>
      <c r="AO87" s="13">
        <f t="shared" si="20"/>
        <v>0.25</v>
      </c>
      <c r="AP87" s="39">
        <f t="shared" si="40"/>
        <v>3.1049999999999998E-2</v>
      </c>
      <c r="AQ87" s="72">
        <f t="shared" si="41"/>
        <v>0</v>
      </c>
      <c r="AR87" s="2"/>
      <c r="AS87" s="58">
        <f t="shared" si="46"/>
        <v>1</v>
      </c>
      <c r="AT87" s="57">
        <f t="shared" si="46"/>
        <v>1</v>
      </c>
      <c r="AU87" s="57">
        <f t="shared" si="46"/>
        <v>2.2999999999999998</v>
      </c>
      <c r="AV87" s="76">
        <f t="shared" si="22"/>
        <v>1297.9723177083333</v>
      </c>
      <c r="AW87" s="76">
        <f t="shared" si="23"/>
        <v>3720.1842857142865</v>
      </c>
      <c r="AX87" s="76">
        <f t="shared" si="24"/>
        <v>0</v>
      </c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5">
      <c r="A88" s="83">
        <f t="shared" si="25"/>
        <v>37956</v>
      </c>
      <c r="B88" s="23">
        <f t="shared" si="26"/>
        <v>37956</v>
      </c>
      <c r="C88" s="24">
        <f t="shared" si="42"/>
        <v>38</v>
      </c>
      <c r="D88" s="25">
        <f t="shared" si="27"/>
        <v>3.1666666666666665</v>
      </c>
      <c r="E88" s="2"/>
      <c r="F88" s="76">
        <f t="shared" si="10"/>
        <v>17452.199550373698</v>
      </c>
      <c r="G88" s="80">
        <f t="shared" si="11"/>
        <v>-10210.871076505446</v>
      </c>
      <c r="H88" s="80">
        <f t="shared" si="28"/>
        <v>7241.3284738682523</v>
      </c>
      <c r="I88" s="112"/>
      <c r="J88" s="53">
        <f t="shared" si="29"/>
        <v>1297972.3177083333</v>
      </c>
      <c r="K88" s="53">
        <f t="shared" si="29"/>
        <v>0</v>
      </c>
      <c r="L88" s="53">
        <f t="shared" si="29"/>
        <v>0</v>
      </c>
      <c r="M88" s="53">
        <f t="shared" si="29"/>
        <v>3720184.2857142864</v>
      </c>
      <c r="N88" s="53">
        <f t="shared" si="29"/>
        <v>0</v>
      </c>
      <c r="O88" s="54">
        <f t="shared" si="29"/>
        <v>0</v>
      </c>
      <c r="P88" s="2"/>
      <c r="Q88" s="66">
        <f t="shared" si="30"/>
        <v>3.55</v>
      </c>
      <c r="R88" s="58">
        <f t="shared" si="43"/>
        <v>-7.0000000000000007E-2</v>
      </c>
      <c r="S88" s="57">
        <f t="shared" si="43"/>
        <v>0.1</v>
      </c>
      <c r="T88" s="76">
        <f t="shared" si="31"/>
        <v>17452.199550373698</v>
      </c>
      <c r="U88" s="76">
        <f t="shared" si="32"/>
        <v>0</v>
      </c>
      <c r="V88" s="2"/>
      <c r="W88" s="37">
        <f t="shared" si="33"/>
        <v>486.66666666666487</v>
      </c>
      <c r="X88" s="37">
        <f t="shared" si="14"/>
        <v>374.31706790118244</v>
      </c>
      <c r="Y88" s="39">
        <f t="shared" si="44"/>
        <v>0.47050621906348261</v>
      </c>
      <c r="Z88" s="39">
        <f t="shared" si="44"/>
        <v>0.44915885435492142</v>
      </c>
      <c r="AA88" s="72">
        <f t="shared" si="34"/>
        <v>1382.7649390574652</v>
      </c>
      <c r="AB88" s="41"/>
      <c r="AC88" s="37">
        <f t="shared" si="35"/>
        <v>1591.6666666666611</v>
      </c>
      <c r="AD88" s="37">
        <f t="shared" si="16"/>
        <v>333.22403568799592</v>
      </c>
      <c r="AE88" s="39">
        <f t="shared" si="45"/>
        <v>0.38981191485325506</v>
      </c>
      <c r="AF88" s="39">
        <f t="shared" si="45"/>
        <v>0.13986363102442795</v>
      </c>
      <c r="AG88" s="72">
        <f t="shared" si="36"/>
        <v>2431.1605856131146</v>
      </c>
      <c r="AH88" s="2"/>
      <c r="AI88" s="37">
        <f t="shared" si="37"/>
        <v>485.18657090833165</v>
      </c>
      <c r="AJ88" s="37">
        <f t="shared" si="18"/>
        <v>485.89294086950201</v>
      </c>
      <c r="AK88" s="39">
        <f t="shared" si="19"/>
        <v>2.7769449241642624E-2</v>
      </c>
      <c r="AL88" s="39">
        <f t="shared" si="38"/>
        <v>5.7499999999999996E-2</v>
      </c>
      <c r="AM88" s="72">
        <f t="shared" si="39"/>
        <v>1378.7889484122468</v>
      </c>
      <c r="AN88" s="2"/>
      <c r="AO88" s="13">
        <f t="shared" si="20"/>
        <v>0.25</v>
      </c>
      <c r="AP88" s="39">
        <f t="shared" si="40"/>
        <v>3.1049999999999998E-2</v>
      </c>
      <c r="AQ88" s="72">
        <f t="shared" si="41"/>
        <v>0</v>
      </c>
      <c r="AR88" s="2"/>
      <c r="AS88" s="58">
        <f t="shared" si="46"/>
        <v>1</v>
      </c>
      <c r="AT88" s="57">
        <f t="shared" si="46"/>
        <v>1</v>
      </c>
      <c r="AU88" s="57">
        <f t="shared" si="46"/>
        <v>2.2999999999999998</v>
      </c>
      <c r="AV88" s="76">
        <f t="shared" si="22"/>
        <v>1297.9723177083333</v>
      </c>
      <c r="AW88" s="76">
        <f t="shared" si="23"/>
        <v>3720.1842857142865</v>
      </c>
      <c r="AX88" s="76">
        <f t="shared" si="24"/>
        <v>0</v>
      </c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 x14ac:dyDescent="0.25">
      <c r="A89" s="83">
        <f t="shared" si="25"/>
        <v>37987</v>
      </c>
      <c r="B89" s="23">
        <f t="shared" si="26"/>
        <v>37987</v>
      </c>
      <c r="C89" s="24">
        <f t="shared" si="42"/>
        <v>39</v>
      </c>
      <c r="D89" s="25">
        <f t="shared" si="27"/>
        <v>3.25</v>
      </c>
      <c r="E89" s="2"/>
      <c r="F89" s="76">
        <f t="shared" si="10"/>
        <v>14883.577928477112</v>
      </c>
      <c r="G89" s="80">
        <f t="shared" si="11"/>
        <v>-16414.446144159643</v>
      </c>
      <c r="H89" s="80">
        <f t="shared" si="28"/>
        <v>-1530.8682156825307</v>
      </c>
      <c r="I89" s="112"/>
      <c r="J89" s="53">
        <f t="shared" si="29"/>
        <v>0</v>
      </c>
      <c r="K89" s="53">
        <f t="shared" si="29"/>
        <v>0</v>
      </c>
      <c r="L89" s="53">
        <f t="shared" si="29"/>
        <v>0</v>
      </c>
      <c r="M89" s="53">
        <f t="shared" si="29"/>
        <v>0</v>
      </c>
      <c r="N89" s="53">
        <f t="shared" si="29"/>
        <v>0</v>
      </c>
      <c r="O89" s="54">
        <f t="shared" si="29"/>
        <v>5016515.625</v>
      </c>
      <c r="P89" s="2"/>
      <c r="Q89" s="66">
        <f t="shared" si="30"/>
        <v>2.9</v>
      </c>
      <c r="R89" s="58">
        <f t="shared" si="43"/>
        <v>-7.0000000000000007E-2</v>
      </c>
      <c r="S89" s="57">
        <f t="shared" si="43"/>
        <v>0.1</v>
      </c>
      <c r="T89" s="76">
        <f t="shared" si="31"/>
        <v>14883.577928477112</v>
      </c>
      <c r="U89" s="76">
        <f t="shared" si="32"/>
        <v>0</v>
      </c>
      <c r="V89" s="2"/>
      <c r="W89" s="37">
        <f t="shared" si="33"/>
        <v>486.66666666666754</v>
      </c>
      <c r="X89" s="37">
        <f t="shared" si="14"/>
        <v>374.83302315551617</v>
      </c>
      <c r="Y89" s="39">
        <f t="shared" si="44"/>
        <v>0.47115476057210987</v>
      </c>
      <c r="Z89" s="39">
        <f t="shared" si="44"/>
        <v>0.44977797084948434</v>
      </c>
      <c r="AA89" s="72">
        <f t="shared" si="34"/>
        <v>861.49968982218365</v>
      </c>
      <c r="AB89" s="41"/>
      <c r="AC89" s="37">
        <f t="shared" si="35"/>
        <v>1591.6666666666697</v>
      </c>
      <c r="AD89" s="37">
        <f t="shared" si="16"/>
        <v>333.68334867911204</v>
      </c>
      <c r="AE89" s="39">
        <f t="shared" si="45"/>
        <v>0.39034922806421113</v>
      </c>
      <c r="AF89" s="39">
        <f t="shared" si="45"/>
        <v>0.14005641778598707</v>
      </c>
      <c r="AG89" s="72">
        <f t="shared" si="36"/>
        <v>2620.1968848461438</v>
      </c>
      <c r="AH89" s="2"/>
      <c r="AI89" s="37">
        <f t="shared" si="37"/>
        <v>485.1865709083342</v>
      </c>
      <c r="AJ89" s="37">
        <f t="shared" si="18"/>
        <v>486.39620254658024</v>
      </c>
      <c r="AK89" s="39">
        <f t="shared" si="19"/>
        <v>2.7798211338025024E-2</v>
      </c>
      <c r="AL89" s="39">
        <f t="shared" si="38"/>
        <v>5.7499999999999996E-2</v>
      </c>
      <c r="AM89" s="72">
        <f t="shared" si="39"/>
        <v>1394.7636319913163</v>
      </c>
      <c r="AN89" s="2"/>
      <c r="AO89" s="13">
        <f t="shared" si="20"/>
        <v>0.25</v>
      </c>
      <c r="AP89" s="39">
        <f t="shared" si="40"/>
        <v>3.1049999999999998E-2</v>
      </c>
      <c r="AQ89" s="72">
        <f t="shared" si="41"/>
        <v>0</v>
      </c>
      <c r="AR89" s="2"/>
      <c r="AS89" s="58">
        <f t="shared" si="46"/>
        <v>1</v>
      </c>
      <c r="AT89" s="57">
        <f t="shared" si="46"/>
        <v>1</v>
      </c>
      <c r="AU89" s="57">
        <f t="shared" si="46"/>
        <v>2.2999999999999998</v>
      </c>
      <c r="AV89" s="76">
        <f t="shared" si="22"/>
        <v>0</v>
      </c>
      <c r="AW89" s="76">
        <f t="shared" si="23"/>
        <v>0</v>
      </c>
      <c r="AX89" s="76">
        <f t="shared" si="24"/>
        <v>11537.9859375</v>
      </c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 x14ac:dyDescent="0.25">
      <c r="A90" s="84">
        <f t="shared" si="25"/>
        <v>38018</v>
      </c>
      <c r="B90" s="23">
        <f t="shared" si="26"/>
        <v>38018</v>
      </c>
      <c r="C90" s="24">
        <f t="shared" si="42"/>
        <v>40</v>
      </c>
      <c r="D90" s="25">
        <f t="shared" si="27"/>
        <v>3.3333333333333335</v>
      </c>
      <c r="F90" s="76">
        <f t="shared" si="10"/>
        <v>14883.577928477112</v>
      </c>
      <c r="G90" s="80">
        <f t="shared" si="11"/>
        <v>-16417.027152358583</v>
      </c>
      <c r="H90" s="80">
        <f t="shared" si="28"/>
        <v>-1533.449223881471</v>
      </c>
      <c r="I90" s="112"/>
      <c r="J90" s="53">
        <f t="shared" si="29"/>
        <v>0</v>
      </c>
      <c r="K90" s="53">
        <f t="shared" si="29"/>
        <v>0</v>
      </c>
      <c r="L90" s="53">
        <f t="shared" si="29"/>
        <v>0</v>
      </c>
      <c r="M90" s="53">
        <f t="shared" si="29"/>
        <v>0</v>
      </c>
      <c r="N90" s="53">
        <f t="shared" si="29"/>
        <v>0</v>
      </c>
      <c r="O90" s="54">
        <f t="shared" si="29"/>
        <v>5016515.625</v>
      </c>
      <c r="Q90" s="66">
        <f t="shared" si="30"/>
        <v>2.9</v>
      </c>
      <c r="R90" s="58">
        <f t="shared" si="43"/>
        <v>-7.0000000000000007E-2</v>
      </c>
      <c r="S90" s="57">
        <f t="shared" si="43"/>
        <v>0.1</v>
      </c>
      <c r="T90" s="76">
        <f t="shared" si="31"/>
        <v>14883.577928477112</v>
      </c>
      <c r="U90" s="76">
        <f t="shared" si="32"/>
        <v>0</v>
      </c>
      <c r="W90" s="37">
        <f t="shared" si="33"/>
        <v>486.66666666666754</v>
      </c>
      <c r="X90" s="37">
        <f t="shared" si="14"/>
        <v>375.34968959789489</v>
      </c>
      <c r="Y90" s="39">
        <f t="shared" si="44"/>
        <v>0.47180419602447554</v>
      </c>
      <c r="Z90" s="39">
        <f t="shared" si="44"/>
        <v>0.45039794072861294</v>
      </c>
      <c r="AA90" s="72">
        <f t="shared" si="34"/>
        <v>862.01635626456243</v>
      </c>
      <c r="AB90" s="41"/>
      <c r="AC90" s="37">
        <f t="shared" si="35"/>
        <v>1591.6666666666697</v>
      </c>
      <c r="AD90" s="37">
        <f t="shared" si="16"/>
        <v>334.14329478309105</v>
      </c>
      <c r="AE90" s="39">
        <f t="shared" si="45"/>
        <v>0.39088728190282812</v>
      </c>
      <c r="AF90" s="39">
        <f t="shared" si="45"/>
        <v>0.14024947028307128</v>
      </c>
      <c r="AG90" s="72">
        <f t="shared" si="36"/>
        <v>2621.6146015783361</v>
      </c>
      <c r="AI90" s="37">
        <f t="shared" si="37"/>
        <v>485.1865709083342</v>
      </c>
      <c r="AJ90" s="37">
        <f t="shared" si="18"/>
        <v>486.89998547493229</v>
      </c>
      <c r="AK90" s="39">
        <f t="shared" si="19"/>
        <v>2.7827003224634127E-2</v>
      </c>
      <c r="AL90" s="39">
        <f t="shared" si="38"/>
        <v>5.7499999999999996E-2</v>
      </c>
      <c r="AM90" s="72">
        <f t="shared" si="39"/>
        <v>1395.4102570156865</v>
      </c>
      <c r="AO90" s="13">
        <f t="shared" si="20"/>
        <v>0.25</v>
      </c>
      <c r="AP90" s="39">
        <f t="shared" si="40"/>
        <v>3.1049999999999998E-2</v>
      </c>
      <c r="AQ90" s="72">
        <f t="shared" si="41"/>
        <v>0</v>
      </c>
      <c r="AS90" s="58">
        <f t="shared" si="46"/>
        <v>1</v>
      </c>
      <c r="AT90" s="57">
        <f t="shared" si="46"/>
        <v>1</v>
      </c>
      <c r="AU90" s="57">
        <f t="shared" si="46"/>
        <v>2.2999999999999998</v>
      </c>
      <c r="AV90" s="76">
        <f t="shared" si="22"/>
        <v>0</v>
      </c>
      <c r="AW90" s="76">
        <f t="shared" si="23"/>
        <v>0</v>
      </c>
      <c r="AX90" s="76">
        <f t="shared" si="24"/>
        <v>11537.9859375</v>
      </c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 x14ac:dyDescent="0.25">
      <c r="A91" s="84">
        <f t="shared" si="25"/>
        <v>38047</v>
      </c>
      <c r="B91" s="23">
        <f t="shared" si="26"/>
        <v>38047</v>
      </c>
      <c r="C91" s="24">
        <f t="shared" si="42"/>
        <v>41</v>
      </c>
      <c r="D91" s="25">
        <f t="shared" si="27"/>
        <v>3.4166666666666665</v>
      </c>
      <c r="F91" s="76">
        <f t="shared" si="10"/>
        <v>14883.577928477112</v>
      </c>
      <c r="G91" s="80">
        <f t="shared" si="11"/>
        <v>-16419.611496633035</v>
      </c>
      <c r="H91" s="80">
        <f t="shared" si="28"/>
        <v>-1536.0335681559227</v>
      </c>
      <c r="I91" s="112"/>
      <c r="J91" s="53">
        <f t="shared" si="29"/>
        <v>0</v>
      </c>
      <c r="K91" s="53">
        <f t="shared" si="29"/>
        <v>0</v>
      </c>
      <c r="L91" s="53">
        <f t="shared" si="29"/>
        <v>0</v>
      </c>
      <c r="M91" s="53">
        <f t="shared" si="29"/>
        <v>0</v>
      </c>
      <c r="N91" s="53">
        <f t="shared" si="29"/>
        <v>0</v>
      </c>
      <c r="O91" s="54">
        <f t="shared" si="29"/>
        <v>5016515.625</v>
      </c>
      <c r="Q91" s="66">
        <f t="shared" si="30"/>
        <v>2.9</v>
      </c>
      <c r="R91" s="58">
        <f t="shared" ref="R91:S110" si="47">IF($B91=" ",0,R$25)</f>
        <v>-7.0000000000000007E-2</v>
      </c>
      <c r="S91" s="57">
        <f t="shared" si="47"/>
        <v>0.1</v>
      </c>
      <c r="T91" s="76">
        <f t="shared" si="31"/>
        <v>14883.577928477112</v>
      </c>
      <c r="U91" s="76">
        <f t="shared" si="32"/>
        <v>0</v>
      </c>
      <c r="W91" s="37">
        <f t="shared" si="33"/>
        <v>486.66666666666487</v>
      </c>
      <c r="X91" s="37">
        <f t="shared" si="14"/>
        <v>375.86706820861377</v>
      </c>
      <c r="Y91" s="39">
        <f t="shared" ref="Y91:Z110" si="48">IF($B91=" ",0,Y$25*(1+Y$30)^(IF(Y$28&gt;$B91,-1,1)*(YEARFRAC($B91,Y$28))))</f>
        <v>0.47245452665278354</v>
      </c>
      <c r="Z91" s="39">
        <f t="shared" si="48"/>
        <v>0.45101876516860473</v>
      </c>
      <c r="AA91" s="72">
        <f t="shared" si="34"/>
        <v>862.5337348752787</v>
      </c>
      <c r="AB91" s="41"/>
      <c r="AC91" s="37">
        <f t="shared" si="35"/>
        <v>1591.6666666666611</v>
      </c>
      <c r="AD91" s="37">
        <f t="shared" si="16"/>
        <v>334.60387487260999</v>
      </c>
      <c r="AE91" s="39">
        <f t="shared" ref="AE91:AF110" si="49">IF($B91=" ",0,AE$25*(1+AE$30)^(IF(AE$28&gt;$B91,-1,1)*(YEARFRAC($B91,AE$28))))</f>
        <v>0.39142607738998031</v>
      </c>
      <c r="AF91" s="39">
        <f t="shared" si="49"/>
        <v>0.14044278888196801</v>
      </c>
      <c r="AG91" s="72">
        <f t="shared" si="36"/>
        <v>2623.0342724784146</v>
      </c>
      <c r="AI91" s="37">
        <f t="shared" si="37"/>
        <v>485.18657090833165</v>
      </c>
      <c r="AJ91" s="37">
        <f t="shared" si="18"/>
        <v>487.40429019444207</v>
      </c>
      <c r="AK91" s="39">
        <f t="shared" si="19"/>
        <v>2.7855824932325041E-2</v>
      </c>
      <c r="AL91" s="39">
        <f t="shared" si="38"/>
        <v>5.7499999999999996E-2</v>
      </c>
      <c r="AM91" s="72">
        <f t="shared" si="39"/>
        <v>1396.0575517793436</v>
      </c>
      <c r="AO91" s="13">
        <f t="shared" si="20"/>
        <v>0.25</v>
      </c>
      <c r="AP91" s="39">
        <f t="shared" si="40"/>
        <v>3.1049999999999998E-2</v>
      </c>
      <c r="AQ91" s="72">
        <f t="shared" si="41"/>
        <v>0</v>
      </c>
      <c r="AS91" s="58">
        <f t="shared" ref="AS91:AU110" si="50">IF($B91=" ",0,AS$25)</f>
        <v>1</v>
      </c>
      <c r="AT91" s="57">
        <f t="shared" si="50"/>
        <v>1</v>
      </c>
      <c r="AU91" s="57">
        <f t="shared" si="50"/>
        <v>2.2999999999999998</v>
      </c>
      <c r="AV91" s="76">
        <f t="shared" si="22"/>
        <v>0</v>
      </c>
      <c r="AW91" s="76">
        <f t="shared" si="23"/>
        <v>0</v>
      </c>
      <c r="AX91" s="76">
        <f t="shared" si="24"/>
        <v>11537.9859375</v>
      </c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 x14ac:dyDescent="0.25">
      <c r="A92" s="84">
        <f t="shared" si="25"/>
        <v>38078</v>
      </c>
      <c r="B92" s="23">
        <f t="shared" si="26"/>
        <v>38078</v>
      </c>
      <c r="C92" s="24">
        <f t="shared" si="42"/>
        <v>42</v>
      </c>
      <c r="D92" s="25">
        <f t="shared" si="27"/>
        <v>3.5</v>
      </c>
      <c r="F92" s="76">
        <f t="shared" si="10"/>
        <v>14883.577928477112</v>
      </c>
      <c r="G92" s="80">
        <f t="shared" si="11"/>
        <v>-16422.199181351993</v>
      </c>
      <c r="H92" s="80">
        <f t="shared" si="28"/>
        <v>-1538.6212528748802</v>
      </c>
      <c r="I92" s="112"/>
      <c r="J92" s="53">
        <f t="shared" si="29"/>
        <v>0</v>
      </c>
      <c r="K92" s="53">
        <f t="shared" si="29"/>
        <v>0</v>
      </c>
      <c r="L92" s="53">
        <f t="shared" si="29"/>
        <v>0</v>
      </c>
      <c r="M92" s="53">
        <f t="shared" si="29"/>
        <v>0</v>
      </c>
      <c r="N92" s="53">
        <f t="shared" si="29"/>
        <v>0</v>
      </c>
      <c r="O92" s="54">
        <f t="shared" si="29"/>
        <v>5016515.625</v>
      </c>
      <c r="Q92" s="66">
        <f t="shared" si="30"/>
        <v>2.9</v>
      </c>
      <c r="R92" s="58">
        <f t="shared" si="47"/>
        <v>-7.0000000000000007E-2</v>
      </c>
      <c r="S92" s="57">
        <f t="shared" si="47"/>
        <v>0.1</v>
      </c>
      <c r="T92" s="76">
        <f t="shared" si="31"/>
        <v>14883.577928477112</v>
      </c>
      <c r="U92" s="76">
        <f t="shared" si="32"/>
        <v>0</v>
      </c>
      <c r="W92" s="37">
        <f t="shared" si="33"/>
        <v>486.66666666666754</v>
      </c>
      <c r="X92" s="37">
        <f t="shared" si="14"/>
        <v>376.38515996932517</v>
      </c>
      <c r="Y92" s="39">
        <f t="shared" si="48"/>
        <v>0.47310575369093633</v>
      </c>
      <c r="Z92" s="39">
        <f t="shared" si="48"/>
        <v>0.45164044534737868</v>
      </c>
      <c r="AA92" s="72">
        <f t="shared" si="34"/>
        <v>863.05182663599271</v>
      </c>
      <c r="AB92" s="41"/>
      <c r="AC92" s="37">
        <f t="shared" si="35"/>
        <v>1591.6666666666697</v>
      </c>
      <c r="AD92" s="37">
        <f t="shared" si="16"/>
        <v>335.06508982155412</v>
      </c>
      <c r="AE92" s="39">
        <f t="shared" si="49"/>
        <v>0.39196561554794951</v>
      </c>
      <c r="AF92" s="39">
        <f t="shared" si="49"/>
        <v>0.14063637394946962</v>
      </c>
      <c r="AG92" s="72">
        <f t="shared" si="36"/>
        <v>2624.4559002400169</v>
      </c>
      <c r="AI92" s="37">
        <f t="shared" si="37"/>
        <v>485.1865709083342</v>
      </c>
      <c r="AJ92" s="37">
        <f t="shared" si="18"/>
        <v>487.90911724556042</v>
      </c>
      <c r="AK92" s="39">
        <f t="shared" si="19"/>
        <v>2.7884676491984832E-2</v>
      </c>
      <c r="AL92" s="39">
        <f t="shared" si="38"/>
        <v>5.7499999999999996E-2</v>
      </c>
      <c r="AM92" s="72">
        <f t="shared" si="39"/>
        <v>1396.7055169759826</v>
      </c>
      <c r="AO92" s="13">
        <f t="shared" si="20"/>
        <v>0.25</v>
      </c>
      <c r="AP92" s="39">
        <f t="shared" si="40"/>
        <v>3.1049999999999998E-2</v>
      </c>
      <c r="AQ92" s="72">
        <f t="shared" si="41"/>
        <v>0</v>
      </c>
      <c r="AS92" s="58">
        <f t="shared" si="50"/>
        <v>1</v>
      </c>
      <c r="AT92" s="57">
        <f t="shared" si="50"/>
        <v>1</v>
      </c>
      <c r="AU92" s="57">
        <f t="shared" si="50"/>
        <v>2.2999999999999998</v>
      </c>
      <c r="AV92" s="76">
        <f t="shared" si="22"/>
        <v>0</v>
      </c>
      <c r="AW92" s="76">
        <f t="shared" si="23"/>
        <v>0</v>
      </c>
      <c r="AX92" s="76">
        <f t="shared" si="24"/>
        <v>11537.9859375</v>
      </c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 x14ac:dyDescent="0.25">
      <c r="A93" s="84">
        <f t="shared" si="25"/>
        <v>38108</v>
      </c>
      <c r="B93" s="23">
        <f t="shared" si="26"/>
        <v>38108</v>
      </c>
      <c r="C93" s="24">
        <f t="shared" si="42"/>
        <v>43</v>
      </c>
      <c r="D93" s="25">
        <f t="shared" si="27"/>
        <v>3.5833333333333335</v>
      </c>
      <c r="F93" s="76">
        <f t="shared" si="10"/>
        <v>14883.577928477112</v>
      </c>
      <c r="G93" s="80">
        <f t="shared" si="11"/>
        <v>-16424.790210890111</v>
      </c>
      <c r="H93" s="80">
        <f t="shared" si="28"/>
        <v>-1541.2122824129983</v>
      </c>
      <c r="I93" s="112"/>
      <c r="J93" s="53">
        <f t="shared" si="29"/>
        <v>0</v>
      </c>
      <c r="K93" s="53">
        <f t="shared" si="29"/>
        <v>0</v>
      </c>
      <c r="L93" s="53">
        <f t="shared" si="29"/>
        <v>0</v>
      </c>
      <c r="M93" s="53">
        <f t="shared" si="29"/>
        <v>0</v>
      </c>
      <c r="N93" s="53">
        <f t="shared" si="29"/>
        <v>0</v>
      </c>
      <c r="O93" s="54">
        <f t="shared" si="29"/>
        <v>5016515.625</v>
      </c>
      <c r="Q93" s="66">
        <f t="shared" si="30"/>
        <v>2.9</v>
      </c>
      <c r="R93" s="58">
        <f t="shared" si="47"/>
        <v>-7.0000000000000007E-2</v>
      </c>
      <c r="S93" s="57">
        <f t="shared" si="47"/>
        <v>0.1</v>
      </c>
      <c r="T93" s="76">
        <f t="shared" si="31"/>
        <v>14883.577928477112</v>
      </c>
      <c r="U93" s="76">
        <f t="shared" si="32"/>
        <v>0</v>
      </c>
      <c r="W93" s="37">
        <f t="shared" si="33"/>
        <v>486.66666666666754</v>
      </c>
      <c r="X93" s="37">
        <f t="shared" si="14"/>
        <v>376.90396586302262</v>
      </c>
      <c r="Y93" s="39">
        <f t="shared" si="48"/>
        <v>0.47375787837453714</v>
      </c>
      <c r="Z93" s="39">
        <f t="shared" si="48"/>
        <v>0.45226298244447743</v>
      </c>
      <c r="AA93" s="72">
        <f t="shared" si="34"/>
        <v>863.5706325296901</v>
      </c>
      <c r="AB93" s="41"/>
      <c r="AC93" s="37">
        <f t="shared" si="35"/>
        <v>1591.6666666666697</v>
      </c>
      <c r="AD93" s="37">
        <f t="shared" si="16"/>
        <v>335.52694050500247</v>
      </c>
      <c r="AE93" s="39">
        <f t="shared" si="49"/>
        <v>0.39250589740042635</v>
      </c>
      <c r="AF93" s="39">
        <f t="shared" si="49"/>
        <v>0.14083022585287402</v>
      </c>
      <c r="AG93" s="72">
        <f t="shared" si="36"/>
        <v>2625.8794875604331</v>
      </c>
      <c r="AI93" s="37">
        <f t="shared" si="37"/>
        <v>485.1865709083342</v>
      </c>
      <c r="AJ93" s="37">
        <f t="shared" si="18"/>
        <v>488.4144671692826</v>
      </c>
      <c r="AK93" s="39">
        <f t="shared" si="19"/>
        <v>2.7913557934532561E-2</v>
      </c>
      <c r="AL93" s="39">
        <f t="shared" si="38"/>
        <v>5.7499999999999996E-2</v>
      </c>
      <c r="AM93" s="72">
        <f t="shared" si="39"/>
        <v>1397.3541532999868</v>
      </c>
      <c r="AO93" s="13">
        <f t="shared" si="20"/>
        <v>0.25</v>
      </c>
      <c r="AP93" s="39">
        <f t="shared" si="40"/>
        <v>3.1049999999999998E-2</v>
      </c>
      <c r="AQ93" s="72">
        <f t="shared" si="41"/>
        <v>0</v>
      </c>
      <c r="AS93" s="58">
        <f t="shared" si="50"/>
        <v>1</v>
      </c>
      <c r="AT93" s="57">
        <f t="shared" si="50"/>
        <v>1</v>
      </c>
      <c r="AU93" s="57">
        <f t="shared" si="50"/>
        <v>2.2999999999999998</v>
      </c>
      <c r="AV93" s="76">
        <f t="shared" si="22"/>
        <v>0</v>
      </c>
      <c r="AW93" s="76">
        <f t="shared" si="23"/>
        <v>0</v>
      </c>
      <c r="AX93" s="76">
        <f t="shared" si="24"/>
        <v>11537.9859375</v>
      </c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 x14ac:dyDescent="0.25">
      <c r="A94" s="84">
        <f t="shared" si="25"/>
        <v>38139</v>
      </c>
      <c r="B94" s="23">
        <f t="shared" si="26"/>
        <v>38139</v>
      </c>
      <c r="C94" s="24">
        <f t="shared" si="42"/>
        <v>44</v>
      </c>
      <c r="D94" s="25">
        <f t="shared" si="27"/>
        <v>3.6666666666666665</v>
      </c>
      <c r="F94" s="76">
        <f t="shared" si="10"/>
        <v>14883.577928477112</v>
      </c>
      <c r="G94" s="80">
        <f t="shared" si="11"/>
        <v>-16427.384589627898</v>
      </c>
      <c r="H94" s="80">
        <f t="shared" si="28"/>
        <v>-1543.8066611507857</v>
      </c>
      <c r="I94" s="112"/>
      <c r="J94" s="53">
        <f t="shared" si="29"/>
        <v>0</v>
      </c>
      <c r="K94" s="53">
        <f t="shared" si="29"/>
        <v>0</v>
      </c>
      <c r="L94" s="53">
        <f t="shared" si="29"/>
        <v>0</v>
      </c>
      <c r="M94" s="53">
        <f t="shared" ref="M94:O157" si="51">+IF($B94=" ",0,IF(AND($B94&gt;=M$26,$B94&lt;M$28),M$33,0))</f>
        <v>0</v>
      </c>
      <c r="N94" s="53">
        <f t="shared" si="51"/>
        <v>0</v>
      </c>
      <c r="O94" s="54">
        <f t="shared" si="51"/>
        <v>5016515.625</v>
      </c>
      <c r="Q94" s="66">
        <f t="shared" si="30"/>
        <v>2.9</v>
      </c>
      <c r="R94" s="58">
        <f t="shared" si="47"/>
        <v>-7.0000000000000007E-2</v>
      </c>
      <c r="S94" s="57">
        <f t="shared" si="47"/>
        <v>0.1</v>
      </c>
      <c r="T94" s="76">
        <f t="shared" si="31"/>
        <v>14883.577928477112</v>
      </c>
      <c r="U94" s="76">
        <f t="shared" si="32"/>
        <v>0</v>
      </c>
      <c r="W94" s="37">
        <f t="shared" si="33"/>
        <v>486.66666666666487</v>
      </c>
      <c r="X94" s="37">
        <f t="shared" si="14"/>
        <v>377.42348687406047</v>
      </c>
      <c r="Y94" s="39">
        <f t="shared" si="48"/>
        <v>0.47441090194089219</v>
      </c>
      <c r="Z94" s="39">
        <f t="shared" si="48"/>
        <v>0.45288637764106943</v>
      </c>
      <c r="AA94" s="72">
        <f t="shared" si="34"/>
        <v>864.0901535407254</v>
      </c>
      <c r="AB94" s="41"/>
      <c r="AC94" s="37">
        <f t="shared" si="35"/>
        <v>1591.6666666666611</v>
      </c>
      <c r="AD94" s="37">
        <f t="shared" si="16"/>
        <v>335.9894277992459</v>
      </c>
      <c r="AE94" s="39">
        <f t="shared" si="49"/>
        <v>0.39304692397251256</v>
      </c>
      <c r="AF94" s="39">
        <f t="shared" si="49"/>
        <v>0.14102434495998536</v>
      </c>
      <c r="AG94" s="72">
        <f t="shared" si="36"/>
        <v>2627.3050371407007</v>
      </c>
      <c r="AI94" s="37">
        <f t="shared" si="37"/>
        <v>485.18657090833165</v>
      </c>
      <c r="AJ94" s="37">
        <f t="shared" si="18"/>
        <v>488.92034050717149</v>
      </c>
      <c r="AK94" s="39">
        <f t="shared" si="19"/>
        <v>2.7942469290919304E-2</v>
      </c>
      <c r="AL94" s="39">
        <f t="shared" si="38"/>
        <v>5.7499999999999996E-2</v>
      </c>
      <c r="AM94" s="72">
        <f t="shared" si="39"/>
        <v>1398.003461446473</v>
      </c>
      <c r="AO94" s="13">
        <f t="shared" si="20"/>
        <v>0.25</v>
      </c>
      <c r="AP94" s="39">
        <f t="shared" si="40"/>
        <v>3.1049999999999998E-2</v>
      </c>
      <c r="AQ94" s="72">
        <f t="shared" si="41"/>
        <v>0</v>
      </c>
      <c r="AS94" s="58">
        <f t="shared" si="50"/>
        <v>1</v>
      </c>
      <c r="AT94" s="57">
        <f t="shared" si="50"/>
        <v>1</v>
      </c>
      <c r="AU94" s="57">
        <f t="shared" si="50"/>
        <v>2.2999999999999998</v>
      </c>
      <c r="AV94" s="76">
        <f t="shared" si="22"/>
        <v>0</v>
      </c>
      <c r="AW94" s="76">
        <f t="shared" si="23"/>
        <v>0</v>
      </c>
      <c r="AX94" s="76">
        <f t="shared" si="24"/>
        <v>11537.9859375</v>
      </c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 x14ac:dyDescent="0.25">
      <c r="A95" s="84">
        <f t="shared" si="25"/>
        <v>38169</v>
      </c>
      <c r="B95" s="23">
        <f t="shared" si="26"/>
        <v>38169</v>
      </c>
      <c r="C95" s="24">
        <f t="shared" si="42"/>
        <v>45</v>
      </c>
      <c r="D95" s="25">
        <f t="shared" si="27"/>
        <v>3.75</v>
      </c>
      <c r="F95" s="76">
        <f t="shared" si="10"/>
        <v>14883.577928477112</v>
      </c>
      <c r="G95" s="80">
        <f t="shared" si="11"/>
        <v>-16429.982321951727</v>
      </c>
      <c r="H95" s="80">
        <f t="shared" si="28"/>
        <v>-1546.4043934746151</v>
      </c>
      <c r="I95" s="112"/>
      <c r="J95" s="53">
        <f t="shared" ref="J95:O158" si="52">+IF($B95=" ",0,IF(AND($B95&gt;=J$26,$B95&lt;J$28),J$33,0))</f>
        <v>0</v>
      </c>
      <c r="K95" s="53">
        <f t="shared" si="52"/>
        <v>0</v>
      </c>
      <c r="L95" s="53">
        <f t="shared" si="52"/>
        <v>0</v>
      </c>
      <c r="M95" s="53">
        <f t="shared" si="51"/>
        <v>0</v>
      </c>
      <c r="N95" s="53">
        <f t="shared" si="51"/>
        <v>0</v>
      </c>
      <c r="O95" s="54">
        <f t="shared" si="51"/>
        <v>5016515.625</v>
      </c>
      <c r="Q95" s="66">
        <f t="shared" si="30"/>
        <v>2.9</v>
      </c>
      <c r="R95" s="58">
        <f t="shared" si="47"/>
        <v>-7.0000000000000007E-2</v>
      </c>
      <c r="S95" s="57">
        <f t="shared" si="47"/>
        <v>0.1</v>
      </c>
      <c r="T95" s="76">
        <f t="shared" si="31"/>
        <v>14883.577928477112</v>
      </c>
      <c r="U95" s="76">
        <f t="shared" si="32"/>
        <v>0</v>
      </c>
      <c r="W95" s="37">
        <f t="shared" si="33"/>
        <v>486.66666666666754</v>
      </c>
      <c r="X95" s="37">
        <f t="shared" si="14"/>
        <v>377.94372398815602</v>
      </c>
      <c r="Y95" s="39">
        <f t="shared" si="48"/>
        <v>0.47506482562901337</v>
      </c>
      <c r="Z95" s="39">
        <f t="shared" si="48"/>
        <v>0.45351063211995102</v>
      </c>
      <c r="AA95" s="72">
        <f t="shared" si="34"/>
        <v>864.6103906548235</v>
      </c>
      <c r="AB95" s="41"/>
      <c r="AC95" s="37">
        <f t="shared" si="35"/>
        <v>1591.6666666666697</v>
      </c>
      <c r="AD95" s="37">
        <f t="shared" si="16"/>
        <v>336.45255258178821</v>
      </c>
      <c r="AE95" s="39">
        <f t="shared" si="49"/>
        <v>0.39358869629072296</v>
      </c>
      <c r="AF95" s="39">
        <f t="shared" si="49"/>
        <v>0.14121873163911483</v>
      </c>
      <c r="AG95" s="72">
        <f t="shared" si="36"/>
        <v>2628.7325516856117</v>
      </c>
      <c r="AI95" s="37">
        <f t="shared" si="37"/>
        <v>485.1865709083342</v>
      </c>
      <c r="AJ95" s="37">
        <f t="shared" si="18"/>
        <v>489.42673780135948</v>
      </c>
      <c r="AK95" s="39">
        <f t="shared" si="19"/>
        <v>2.7971410592128206E-2</v>
      </c>
      <c r="AL95" s="39">
        <f t="shared" si="38"/>
        <v>5.7499999999999996E-2</v>
      </c>
      <c r="AM95" s="72">
        <f t="shared" si="39"/>
        <v>1398.6534421112951</v>
      </c>
      <c r="AO95" s="13">
        <f t="shared" si="20"/>
        <v>0.25</v>
      </c>
      <c r="AP95" s="39">
        <f t="shared" si="40"/>
        <v>3.1049999999999998E-2</v>
      </c>
      <c r="AQ95" s="72">
        <f t="shared" si="41"/>
        <v>0</v>
      </c>
      <c r="AS95" s="58">
        <f t="shared" si="50"/>
        <v>1</v>
      </c>
      <c r="AT95" s="57">
        <f t="shared" si="50"/>
        <v>1</v>
      </c>
      <c r="AU95" s="57">
        <f t="shared" si="50"/>
        <v>2.2999999999999998</v>
      </c>
      <c r="AV95" s="76">
        <f t="shared" si="22"/>
        <v>0</v>
      </c>
      <c r="AW95" s="76">
        <f t="shared" si="23"/>
        <v>0</v>
      </c>
      <c r="AX95" s="76">
        <f t="shared" si="24"/>
        <v>11537.9859375</v>
      </c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 x14ac:dyDescent="0.25">
      <c r="A96" s="84">
        <f t="shared" si="25"/>
        <v>38200</v>
      </c>
      <c r="B96" s="23">
        <f t="shared" si="26"/>
        <v>38200</v>
      </c>
      <c r="C96" s="24">
        <f t="shared" si="42"/>
        <v>46</v>
      </c>
      <c r="D96" s="25">
        <f t="shared" si="27"/>
        <v>3.8333333333333335</v>
      </c>
      <c r="F96" s="76">
        <f t="shared" si="10"/>
        <v>14883.577928477112</v>
      </c>
      <c r="G96" s="80">
        <f t="shared" si="11"/>
        <v>-16432.583412253662</v>
      </c>
      <c r="H96" s="80">
        <f t="shared" si="28"/>
        <v>-1549.0054837765492</v>
      </c>
      <c r="I96" s="112"/>
      <c r="J96" s="53">
        <f t="shared" si="52"/>
        <v>0</v>
      </c>
      <c r="K96" s="53">
        <f t="shared" si="52"/>
        <v>0</v>
      </c>
      <c r="L96" s="53">
        <f t="shared" si="52"/>
        <v>0</v>
      </c>
      <c r="M96" s="53">
        <f t="shared" si="51"/>
        <v>0</v>
      </c>
      <c r="N96" s="53">
        <f t="shared" si="51"/>
        <v>0</v>
      </c>
      <c r="O96" s="54">
        <f t="shared" si="51"/>
        <v>5016515.625</v>
      </c>
      <c r="Q96" s="66">
        <f t="shared" si="30"/>
        <v>2.9</v>
      </c>
      <c r="R96" s="58">
        <f t="shared" si="47"/>
        <v>-7.0000000000000007E-2</v>
      </c>
      <c r="S96" s="57">
        <f t="shared" si="47"/>
        <v>0.1</v>
      </c>
      <c r="T96" s="76">
        <f t="shared" si="31"/>
        <v>14883.577928477112</v>
      </c>
      <c r="U96" s="76">
        <f t="shared" si="32"/>
        <v>0</v>
      </c>
      <c r="W96" s="37">
        <f t="shared" si="33"/>
        <v>486.66666666666754</v>
      </c>
      <c r="X96" s="37">
        <f t="shared" si="14"/>
        <v>378.4646781923733</v>
      </c>
      <c r="Y96" s="39">
        <f t="shared" si="48"/>
        <v>0.47571965067962041</v>
      </c>
      <c r="Z96" s="39">
        <f t="shared" si="48"/>
        <v>0.45413574706554943</v>
      </c>
      <c r="AA96" s="72">
        <f t="shared" si="34"/>
        <v>865.13134485904084</v>
      </c>
      <c r="AB96" s="41"/>
      <c r="AC96" s="37">
        <f t="shared" si="35"/>
        <v>1591.6666666666697</v>
      </c>
      <c r="AD96" s="37">
        <f t="shared" si="16"/>
        <v>336.91631573133213</v>
      </c>
      <c r="AE96" s="39">
        <f t="shared" si="49"/>
        <v>0.39413121538298723</v>
      </c>
      <c r="AF96" s="39">
        <f t="shared" si="49"/>
        <v>0.14141338625908131</v>
      </c>
      <c r="AG96" s="72">
        <f t="shared" si="36"/>
        <v>2630.1620339036253</v>
      </c>
      <c r="AI96" s="37">
        <f t="shared" si="37"/>
        <v>485.1865709083342</v>
      </c>
      <c r="AJ96" s="37">
        <f t="shared" si="18"/>
        <v>489.93365959452404</v>
      </c>
      <c r="AK96" s="39">
        <f t="shared" si="19"/>
        <v>2.8000381869174491E-2</v>
      </c>
      <c r="AL96" s="39">
        <f t="shared" si="38"/>
        <v>5.7499999999999996E-2</v>
      </c>
      <c r="AM96" s="72">
        <f t="shared" si="39"/>
        <v>1399.3040959909949</v>
      </c>
      <c r="AO96" s="13">
        <f t="shared" si="20"/>
        <v>0.25</v>
      </c>
      <c r="AP96" s="39">
        <f t="shared" si="40"/>
        <v>3.1049999999999998E-2</v>
      </c>
      <c r="AQ96" s="72">
        <f t="shared" si="41"/>
        <v>0</v>
      </c>
      <c r="AS96" s="58">
        <f t="shared" si="50"/>
        <v>1</v>
      </c>
      <c r="AT96" s="57">
        <f t="shared" si="50"/>
        <v>1</v>
      </c>
      <c r="AU96" s="57">
        <f t="shared" si="50"/>
        <v>2.2999999999999998</v>
      </c>
      <c r="AV96" s="76">
        <f t="shared" si="22"/>
        <v>0</v>
      </c>
      <c r="AW96" s="76">
        <f t="shared" si="23"/>
        <v>0</v>
      </c>
      <c r="AX96" s="76">
        <f t="shared" si="24"/>
        <v>11537.9859375</v>
      </c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 x14ac:dyDescent="0.25">
      <c r="A97" s="84">
        <f t="shared" si="25"/>
        <v>38231</v>
      </c>
      <c r="B97" s="23">
        <f t="shared" si="26"/>
        <v>38231</v>
      </c>
      <c r="C97" s="24">
        <f t="shared" si="42"/>
        <v>47</v>
      </c>
      <c r="D97" s="25">
        <f t="shared" si="27"/>
        <v>3.9166666666666665</v>
      </c>
      <c r="F97" s="76">
        <f t="shared" si="10"/>
        <v>14883.577928477112</v>
      </c>
      <c r="G97" s="80">
        <f t="shared" si="11"/>
        <v>-16435.187864931624</v>
      </c>
      <c r="H97" s="80">
        <f t="shared" si="28"/>
        <v>-1551.6099364545116</v>
      </c>
      <c r="I97" s="112"/>
      <c r="J97" s="53">
        <f t="shared" si="52"/>
        <v>0</v>
      </c>
      <c r="K97" s="53">
        <f t="shared" si="52"/>
        <v>0</v>
      </c>
      <c r="L97" s="53">
        <f t="shared" si="52"/>
        <v>0</v>
      </c>
      <c r="M97" s="53">
        <f t="shared" si="51"/>
        <v>0</v>
      </c>
      <c r="N97" s="53">
        <f t="shared" si="51"/>
        <v>0</v>
      </c>
      <c r="O97" s="54">
        <f t="shared" si="51"/>
        <v>5016515.625</v>
      </c>
      <c r="Q97" s="66">
        <f t="shared" si="30"/>
        <v>2.9</v>
      </c>
      <c r="R97" s="58">
        <f t="shared" si="47"/>
        <v>-7.0000000000000007E-2</v>
      </c>
      <c r="S97" s="57">
        <f t="shared" si="47"/>
        <v>0.1</v>
      </c>
      <c r="T97" s="76">
        <f t="shared" si="31"/>
        <v>14883.577928477112</v>
      </c>
      <c r="U97" s="76">
        <f t="shared" si="32"/>
        <v>0</v>
      </c>
      <c r="W97" s="37">
        <f t="shared" si="33"/>
        <v>486.66666666666487</v>
      </c>
      <c r="X97" s="37">
        <f t="shared" si="14"/>
        <v>378.98635047514273</v>
      </c>
      <c r="Y97" s="39">
        <f t="shared" si="48"/>
        <v>0.47637537833514332</v>
      </c>
      <c r="Z97" s="39">
        <f t="shared" si="48"/>
        <v>0.45476172366392409</v>
      </c>
      <c r="AA97" s="72">
        <f t="shared" si="34"/>
        <v>865.6530171418076</v>
      </c>
      <c r="AB97" s="41"/>
      <c r="AC97" s="37">
        <f t="shared" si="35"/>
        <v>1591.6666666666611</v>
      </c>
      <c r="AD97" s="37">
        <f t="shared" si="16"/>
        <v>337.38071812779697</v>
      </c>
      <c r="AE97" s="39">
        <f t="shared" si="49"/>
        <v>0.39467448227865204</v>
      </c>
      <c r="AF97" s="39">
        <f t="shared" si="49"/>
        <v>0.14160830918921199</v>
      </c>
      <c r="AG97" s="72">
        <f t="shared" si="36"/>
        <v>2631.5934865069644</v>
      </c>
      <c r="AI97" s="37">
        <f t="shared" si="37"/>
        <v>485.18657090833165</v>
      </c>
      <c r="AJ97" s="37">
        <f t="shared" si="18"/>
        <v>490.44110642991296</v>
      </c>
      <c r="AK97" s="39">
        <f t="shared" si="19"/>
        <v>2.8029383153105523E-2</v>
      </c>
      <c r="AL97" s="39">
        <f t="shared" si="38"/>
        <v>5.7499999999999996E-2</v>
      </c>
      <c r="AM97" s="72">
        <f t="shared" si="39"/>
        <v>1399.9554237828524</v>
      </c>
      <c r="AO97" s="13">
        <f t="shared" si="20"/>
        <v>0.25</v>
      </c>
      <c r="AP97" s="39">
        <f t="shared" si="40"/>
        <v>3.1049999999999998E-2</v>
      </c>
      <c r="AQ97" s="72">
        <f t="shared" si="41"/>
        <v>0</v>
      </c>
      <c r="AS97" s="58">
        <f t="shared" si="50"/>
        <v>1</v>
      </c>
      <c r="AT97" s="57">
        <f t="shared" si="50"/>
        <v>1</v>
      </c>
      <c r="AU97" s="57">
        <f t="shared" si="50"/>
        <v>2.2999999999999998</v>
      </c>
      <c r="AV97" s="76">
        <f t="shared" si="22"/>
        <v>0</v>
      </c>
      <c r="AW97" s="76">
        <f t="shared" si="23"/>
        <v>0</v>
      </c>
      <c r="AX97" s="76">
        <f t="shared" si="24"/>
        <v>11537.9859375</v>
      </c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 x14ac:dyDescent="0.25">
      <c r="A98" s="84">
        <f t="shared" si="25"/>
        <v>38261</v>
      </c>
      <c r="B98" s="23">
        <f t="shared" si="26"/>
        <v>38261</v>
      </c>
      <c r="C98" s="24">
        <f t="shared" si="42"/>
        <v>48</v>
      </c>
      <c r="D98" s="25">
        <f t="shared" si="27"/>
        <v>4</v>
      </c>
      <c r="F98" s="76">
        <f t="shared" si="10"/>
        <v>14883.577928477112</v>
      </c>
      <c r="G98" s="80">
        <f t="shared" si="11"/>
        <v>-16437.795684389435</v>
      </c>
      <c r="H98" s="80">
        <f t="shared" si="28"/>
        <v>-1554.2177559123229</v>
      </c>
      <c r="I98" s="112"/>
      <c r="J98" s="53">
        <f t="shared" si="52"/>
        <v>0</v>
      </c>
      <c r="K98" s="53">
        <f t="shared" si="52"/>
        <v>0</v>
      </c>
      <c r="L98" s="53">
        <f t="shared" si="52"/>
        <v>0</v>
      </c>
      <c r="M98" s="53">
        <f t="shared" si="51"/>
        <v>0</v>
      </c>
      <c r="N98" s="53">
        <f t="shared" si="51"/>
        <v>0</v>
      </c>
      <c r="O98" s="54">
        <f t="shared" si="51"/>
        <v>5016515.625</v>
      </c>
      <c r="Q98" s="66">
        <f t="shared" si="30"/>
        <v>2.9</v>
      </c>
      <c r="R98" s="58">
        <f t="shared" si="47"/>
        <v>-7.0000000000000007E-2</v>
      </c>
      <c r="S98" s="57">
        <f t="shared" si="47"/>
        <v>0.1</v>
      </c>
      <c r="T98" s="76">
        <f t="shared" si="31"/>
        <v>14883.577928477112</v>
      </c>
      <c r="U98" s="76">
        <f t="shared" si="32"/>
        <v>0</v>
      </c>
      <c r="W98" s="37">
        <f t="shared" si="33"/>
        <v>486.66666666666754</v>
      </c>
      <c r="X98" s="37">
        <f t="shared" si="14"/>
        <v>379.5087418262633</v>
      </c>
      <c r="Y98" s="39">
        <f t="shared" si="48"/>
        <v>0.47703200983972427</v>
      </c>
      <c r="Z98" s="39">
        <f t="shared" si="48"/>
        <v>0.45538856310276932</v>
      </c>
      <c r="AA98" s="72">
        <f t="shared" si="34"/>
        <v>866.17540849293084</v>
      </c>
      <c r="AB98" s="41"/>
      <c r="AC98" s="37">
        <f t="shared" si="35"/>
        <v>1591.6666666666697</v>
      </c>
      <c r="AD98" s="37">
        <f t="shared" si="16"/>
        <v>337.84576065232022</v>
      </c>
      <c r="AE98" s="39">
        <f t="shared" si="49"/>
        <v>0.39521849800848269</v>
      </c>
      <c r="AF98" s="39">
        <f t="shared" si="49"/>
        <v>0.14180350079934315</v>
      </c>
      <c r="AG98" s="72">
        <f t="shared" si="36"/>
        <v>2633.0269122116197</v>
      </c>
      <c r="AI98" s="37">
        <f t="shared" si="37"/>
        <v>485.1865709083342</v>
      </c>
      <c r="AJ98" s="37">
        <f t="shared" si="18"/>
        <v>490.94907885134461</v>
      </c>
      <c r="AK98" s="39">
        <f t="shared" si="19"/>
        <v>2.8058414475000806E-2</v>
      </c>
      <c r="AL98" s="39">
        <f t="shared" si="38"/>
        <v>5.7499999999999996E-2</v>
      </c>
      <c r="AM98" s="72">
        <f t="shared" si="39"/>
        <v>1400.6074261848851</v>
      </c>
      <c r="AO98" s="13">
        <f t="shared" si="20"/>
        <v>0.25</v>
      </c>
      <c r="AP98" s="39">
        <f t="shared" si="40"/>
        <v>3.1049999999999998E-2</v>
      </c>
      <c r="AQ98" s="72">
        <f t="shared" si="41"/>
        <v>0</v>
      </c>
      <c r="AS98" s="58">
        <f t="shared" si="50"/>
        <v>1</v>
      </c>
      <c r="AT98" s="57">
        <f t="shared" si="50"/>
        <v>1</v>
      </c>
      <c r="AU98" s="57">
        <f t="shared" si="50"/>
        <v>2.2999999999999998</v>
      </c>
      <c r="AV98" s="76">
        <f t="shared" si="22"/>
        <v>0</v>
      </c>
      <c r="AW98" s="76">
        <f t="shared" si="23"/>
        <v>0</v>
      </c>
      <c r="AX98" s="76">
        <f t="shared" si="24"/>
        <v>11537.9859375</v>
      </c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 x14ac:dyDescent="0.25">
      <c r="A99" s="84">
        <f t="shared" si="25"/>
        <v>38292</v>
      </c>
      <c r="B99" s="23">
        <f t="shared" si="26"/>
        <v>38292</v>
      </c>
      <c r="C99" s="24">
        <f t="shared" si="42"/>
        <v>49</v>
      </c>
      <c r="D99" s="25">
        <f t="shared" si="27"/>
        <v>4.083333333333333</v>
      </c>
      <c r="F99" s="76">
        <f t="shared" si="10"/>
        <v>14883.577928477112</v>
      </c>
      <c r="G99" s="80">
        <f t="shared" si="11"/>
        <v>-16440.406875036602</v>
      </c>
      <c r="H99" s="80">
        <f t="shared" si="28"/>
        <v>-1556.8289465594899</v>
      </c>
      <c r="I99" s="112"/>
      <c r="J99" s="53">
        <f t="shared" si="52"/>
        <v>0</v>
      </c>
      <c r="K99" s="53">
        <f t="shared" si="52"/>
        <v>0</v>
      </c>
      <c r="L99" s="53">
        <f t="shared" si="52"/>
        <v>0</v>
      </c>
      <c r="M99" s="53">
        <f t="shared" si="51"/>
        <v>0</v>
      </c>
      <c r="N99" s="53">
        <f t="shared" si="51"/>
        <v>0</v>
      </c>
      <c r="O99" s="54">
        <f t="shared" si="51"/>
        <v>5016515.625</v>
      </c>
      <c r="Q99" s="66">
        <f t="shared" si="30"/>
        <v>2.9</v>
      </c>
      <c r="R99" s="58">
        <f t="shared" si="47"/>
        <v>-7.0000000000000007E-2</v>
      </c>
      <c r="S99" s="57">
        <f t="shared" si="47"/>
        <v>0.1</v>
      </c>
      <c r="T99" s="76">
        <f t="shared" si="31"/>
        <v>14883.577928477112</v>
      </c>
      <c r="U99" s="76">
        <f t="shared" si="32"/>
        <v>0</v>
      </c>
      <c r="W99" s="37">
        <f t="shared" si="33"/>
        <v>486.66666666666487</v>
      </c>
      <c r="X99" s="37">
        <f t="shared" si="14"/>
        <v>380.03185323688439</v>
      </c>
      <c r="Y99" s="39">
        <f t="shared" si="48"/>
        <v>0.47768954643922074</v>
      </c>
      <c r="Z99" s="39">
        <f t="shared" si="48"/>
        <v>0.45601626657141658</v>
      </c>
      <c r="AA99" s="72">
        <f t="shared" si="34"/>
        <v>866.69851990354925</v>
      </c>
      <c r="AB99" s="41"/>
      <c r="AC99" s="37">
        <f t="shared" si="35"/>
        <v>1591.6666666666611</v>
      </c>
      <c r="AD99" s="37">
        <f t="shared" si="16"/>
        <v>338.31144418724153</v>
      </c>
      <c r="AE99" s="39">
        <f t="shared" si="49"/>
        <v>0.39576326360466546</v>
      </c>
      <c r="AF99" s="39">
        <f t="shared" si="49"/>
        <v>0.14199896145982088</v>
      </c>
      <c r="AG99" s="72">
        <f t="shared" si="36"/>
        <v>2634.4623137372564</v>
      </c>
      <c r="AI99" s="37">
        <f t="shared" si="37"/>
        <v>485.18657090833165</v>
      </c>
      <c r="AJ99" s="37">
        <f t="shared" si="18"/>
        <v>491.45757740318209</v>
      </c>
      <c r="AK99" s="39">
        <f t="shared" si="19"/>
        <v>2.8087475865972038E-2</v>
      </c>
      <c r="AL99" s="39">
        <f t="shared" si="38"/>
        <v>5.7499999999999996E-2</v>
      </c>
      <c r="AM99" s="72">
        <f t="shared" si="39"/>
        <v>1401.2601038957966</v>
      </c>
      <c r="AO99" s="13">
        <f t="shared" si="20"/>
        <v>0.25</v>
      </c>
      <c r="AP99" s="39">
        <f t="shared" si="40"/>
        <v>3.1049999999999998E-2</v>
      </c>
      <c r="AQ99" s="72">
        <f t="shared" si="41"/>
        <v>0</v>
      </c>
      <c r="AS99" s="58">
        <f t="shared" si="50"/>
        <v>1</v>
      </c>
      <c r="AT99" s="57">
        <f t="shared" si="50"/>
        <v>1</v>
      </c>
      <c r="AU99" s="57">
        <f t="shared" si="50"/>
        <v>2.2999999999999998</v>
      </c>
      <c r="AV99" s="76">
        <f t="shared" si="22"/>
        <v>0</v>
      </c>
      <c r="AW99" s="76">
        <f t="shared" si="23"/>
        <v>0</v>
      </c>
      <c r="AX99" s="76">
        <f t="shared" si="24"/>
        <v>11537.9859375</v>
      </c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 s="89" customFormat="1" x14ac:dyDescent="0.25">
      <c r="A100" s="85">
        <f t="shared" si="25"/>
        <v>38322</v>
      </c>
      <c r="B100" s="86">
        <f t="shared" si="26"/>
        <v>38322</v>
      </c>
      <c r="C100" s="87">
        <f t="shared" si="42"/>
        <v>50</v>
      </c>
      <c r="D100" s="88">
        <f t="shared" si="27"/>
        <v>4.166666666666667</v>
      </c>
      <c r="F100" s="100">
        <f t="shared" si="10"/>
        <v>14883.577928477112</v>
      </c>
      <c r="G100" s="101">
        <f t="shared" si="11"/>
        <v>-16443.021441288649</v>
      </c>
      <c r="H100" s="101">
        <f t="shared" si="28"/>
        <v>-1559.4435128115365</v>
      </c>
      <c r="I100" s="112"/>
      <c r="J100" s="90">
        <f t="shared" si="52"/>
        <v>0</v>
      </c>
      <c r="K100" s="90">
        <f t="shared" si="52"/>
        <v>0</v>
      </c>
      <c r="L100" s="90">
        <f t="shared" si="52"/>
        <v>0</v>
      </c>
      <c r="M100" s="90">
        <f t="shared" si="51"/>
        <v>0</v>
      </c>
      <c r="N100" s="90">
        <f t="shared" si="51"/>
        <v>0</v>
      </c>
      <c r="O100" s="91">
        <f t="shared" si="51"/>
        <v>5016515.625</v>
      </c>
      <c r="Q100" s="97">
        <f t="shared" si="30"/>
        <v>2.9</v>
      </c>
      <c r="R100" s="98">
        <f t="shared" si="47"/>
        <v>-7.0000000000000007E-2</v>
      </c>
      <c r="S100" s="99">
        <f t="shared" si="47"/>
        <v>0.1</v>
      </c>
      <c r="T100" s="100">
        <f t="shared" si="31"/>
        <v>14883.577928477112</v>
      </c>
      <c r="U100" s="100">
        <f t="shared" si="32"/>
        <v>0</v>
      </c>
      <c r="W100" s="92">
        <f t="shared" si="33"/>
        <v>486.6666666666701</v>
      </c>
      <c r="X100" s="92">
        <f t="shared" si="14"/>
        <v>380.55568569953954</v>
      </c>
      <c r="Y100" s="93">
        <f t="shared" si="48"/>
        <v>0.47834798938120732</v>
      </c>
      <c r="Z100" s="93">
        <f t="shared" si="48"/>
        <v>0.45664483526083677</v>
      </c>
      <c r="AA100" s="94">
        <f t="shared" si="34"/>
        <v>867.22235236620963</v>
      </c>
      <c r="AB100" s="95"/>
      <c r="AC100" s="92">
        <f t="shared" si="35"/>
        <v>1591.6666666666781</v>
      </c>
      <c r="AD100" s="92">
        <f t="shared" si="16"/>
        <v>338.77776961613273</v>
      </c>
      <c r="AE100" s="93">
        <f t="shared" si="49"/>
        <v>0.39630878010080933</v>
      </c>
      <c r="AF100" s="93">
        <f t="shared" si="49"/>
        <v>0.14219469154150174</v>
      </c>
      <c r="AG100" s="94">
        <f t="shared" si="36"/>
        <v>2635.8996938073797</v>
      </c>
      <c r="AI100" s="92">
        <f t="shared" si="37"/>
        <v>485.18657090833682</v>
      </c>
      <c r="AJ100" s="92">
        <f t="shared" si="18"/>
        <v>491.96660263037597</v>
      </c>
      <c r="AK100" s="93">
        <f t="shared" si="19"/>
        <v>2.8116567357163155E-2</v>
      </c>
      <c r="AL100" s="93">
        <f t="shared" si="38"/>
        <v>5.7499999999999996E-2</v>
      </c>
      <c r="AM100" s="94">
        <f t="shared" si="39"/>
        <v>1401.9134576150618</v>
      </c>
      <c r="AO100" s="96">
        <f t="shared" si="20"/>
        <v>0.25</v>
      </c>
      <c r="AP100" s="93">
        <f t="shared" si="40"/>
        <v>3.1049999999999998E-2</v>
      </c>
      <c r="AQ100" s="94">
        <f t="shared" si="41"/>
        <v>0</v>
      </c>
      <c r="AS100" s="98">
        <f t="shared" si="50"/>
        <v>1</v>
      </c>
      <c r="AT100" s="99">
        <f t="shared" si="50"/>
        <v>1</v>
      </c>
      <c r="AU100" s="99">
        <f t="shared" si="50"/>
        <v>2.2999999999999998</v>
      </c>
      <c r="AV100" s="100">
        <f t="shared" si="22"/>
        <v>0</v>
      </c>
      <c r="AW100" s="100">
        <f t="shared" si="23"/>
        <v>0</v>
      </c>
      <c r="AX100" s="100">
        <f t="shared" si="24"/>
        <v>11537.9859375</v>
      </c>
    </row>
    <row r="101" spans="1:65" hidden="1" outlineLevel="1" x14ac:dyDescent="0.25">
      <c r="A101" s="84">
        <f t="shared" si="25"/>
        <v>38353</v>
      </c>
      <c r="B101" s="23">
        <f t="shared" si="26"/>
        <v>38353</v>
      </c>
      <c r="C101" s="24">
        <f t="shared" si="42"/>
        <v>51</v>
      </c>
      <c r="D101" s="25">
        <f t="shared" si="27"/>
        <v>4.25</v>
      </c>
      <c r="F101" s="76">
        <f t="shared" si="10"/>
        <v>14883.577928477112</v>
      </c>
      <c r="G101" s="80">
        <f t="shared" si="11"/>
        <v>-16445.639387566713</v>
      </c>
      <c r="H101" s="80">
        <f t="shared" si="28"/>
        <v>-1562.0614590896002</v>
      </c>
      <c r="I101" s="112"/>
      <c r="J101" s="53">
        <f t="shared" si="52"/>
        <v>0</v>
      </c>
      <c r="K101" s="53">
        <f t="shared" si="52"/>
        <v>0</v>
      </c>
      <c r="L101" s="53">
        <f t="shared" si="52"/>
        <v>0</v>
      </c>
      <c r="M101" s="53">
        <f t="shared" si="51"/>
        <v>0</v>
      </c>
      <c r="N101" s="53">
        <f t="shared" si="51"/>
        <v>0</v>
      </c>
      <c r="O101" s="54">
        <f t="shared" si="51"/>
        <v>5016515.625</v>
      </c>
      <c r="Q101" s="66">
        <f t="shared" si="30"/>
        <v>2.9</v>
      </c>
      <c r="R101" s="58">
        <f t="shared" si="47"/>
        <v>-7.0000000000000007E-2</v>
      </c>
      <c r="S101" s="57">
        <f t="shared" si="47"/>
        <v>0.1</v>
      </c>
      <c r="T101" s="76">
        <f t="shared" si="31"/>
        <v>14883.577928477112</v>
      </c>
      <c r="U101" s="76">
        <f t="shared" si="32"/>
        <v>0</v>
      </c>
      <c r="W101" s="37">
        <f t="shared" si="33"/>
        <v>486.66666666666487</v>
      </c>
      <c r="X101" s="37">
        <f t="shared" si="14"/>
        <v>381.08024020810609</v>
      </c>
      <c r="Y101" s="39">
        <f t="shared" si="48"/>
        <v>0.47900733991497835</v>
      </c>
      <c r="Z101" s="39">
        <f t="shared" si="48"/>
        <v>0.45727427036364238</v>
      </c>
      <c r="AA101" s="72">
        <f t="shared" si="34"/>
        <v>867.74690687477096</v>
      </c>
      <c r="AB101" s="41"/>
      <c r="AC101" s="37">
        <f t="shared" si="35"/>
        <v>1591.6666666666611</v>
      </c>
      <c r="AD101" s="37">
        <f t="shared" si="16"/>
        <v>339.24473782376208</v>
      </c>
      <c r="AE101" s="39">
        <f t="shared" si="49"/>
        <v>0.39685504853194797</v>
      </c>
      <c r="AF101" s="39">
        <f t="shared" si="49"/>
        <v>0.1423906914157535</v>
      </c>
      <c r="AG101" s="72">
        <f t="shared" si="36"/>
        <v>2637.3390551491248</v>
      </c>
      <c r="AI101" s="37">
        <f t="shared" si="37"/>
        <v>485.18657090833165</v>
      </c>
      <c r="AJ101" s="37">
        <f t="shared" si="18"/>
        <v>492.47615507840987</v>
      </c>
      <c r="AK101" s="39">
        <f t="shared" si="19"/>
        <v>2.8145688979750338E-2</v>
      </c>
      <c r="AL101" s="39">
        <f t="shared" si="38"/>
        <v>5.7499999999999996E-2</v>
      </c>
      <c r="AM101" s="72">
        <f t="shared" si="39"/>
        <v>1402.5674880428173</v>
      </c>
      <c r="AO101" s="13">
        <f t="shared" si="20"/>
        <v>0.25</v>
      </c>
      <c r="AP101" s="39">
        <f t="shared" si="40"/>
        <v>3.1049999999999998E-2</v>
      </c>
      <c r="AQ101" s="72">
        <f t="shared" si="41"/>
        <v>0</v>
      </c>
      <c r="AS101" s="58">
        <f t="shared" si="50"/>
        <v>1</v>
      </c>
      <c r="AT101" s="57">
        <f t="shared" si="50"/>
        <v>1</v>
      </c>
      <c r="AU101" s="57">
        <f t="shared" si="50"/>
        <v>2.2999999999999998</v>
      </c>
      <c r="AV101" s="76">
        <f t="shared" si="22"/>
        <v>0</v>
      </c>
      <c r="AW101" s="76">
        <f t="shared" si="23"/>
        <v>0</v>
      </c>
      <c r="AX101" s="76">
        <f t="shared" si="24"/>
        <v>11537.9859375</v>
      </c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 hidden="1" outlineLevel="1" x14ac:dyDescent="0.25">
      <c r="A102" s="84">
        <f t="shared" si="25"/>
        <v>38384</v>
      </c>
      <c r="B102" s="23">
        <f t="shared" si="26"/>
        <v>38384</v>
      </c>
      <c r="C102" s="24">
        <f t="shared" si="42"/>
        <v>52</v>
      </c>
      <c r="D102" s="25">
        <f t="shared" si="27"/>
        <v>4.333333333333333</v>
      </c>
      <c r="F102" s="76">
        <f t="shared" si="10"/>
        <v>14883.577928477112</v>
      </c>
      <c r="G102" s="80">
        <f t="shared" si="11"/>
        <v>-16448.260718298035</v>
      </c>
      <c r="H102" s="80">
        <f t="shared" si="28"/>
        <v>-1564.6827898209231</v>
      </c>
      <c r="I102" s="112"/>
      <c r="J102" s="53">
        <f t="shared" si="52"/>
        <v>0</v>
      </c>
      <c r="K102" s="53">
        <f t="shared" si="52"/>
        <v>0</v>
      </c>
      <c r="L102" s="53">
        <f t="shared" si="52"/>
        <v>0</v>
      </c>
      <c r="M102" s="53">
        <f t="shared" si="51"/>
        <v>0</v>
      </c>
      <c r="N102" s="53">
        <f t="shared" si="51"/>
        <v>0</v>
      </c>
      <c r="O102" s="54">
        <f t="shared" si="51"/>
        <v>5016515.625</v>
      </c>
      <c r="Q102" s="66">
        <f t="shared" si="30"/>
        <v>2.9</v>
      </c>
      <c r="R102" s="58">
        <f t="shared" si="47"/>
        <v>-7.0000000000000007E-2</v>
      </c>
      <c r="S102" s="57">
        <f t="shared" si="47"/>
        <v>0.1</v>
      </c>
      <c r="T102" s="76">
        <f t="shared" si="31"/>
        <v>14883.577928477112</v>
      </c>
      <c r="U102" s="76">
        <f t="shared" si="32"/>
        <v>0</v>
      </c>
      <c r="W102" s="37">
        <f t="shared" si="33"/>
        <v>486.66666666666487</v>
      </c>
      <c r="X102" s="37">
        <f t="shared" si="14"/>
        <v>381.6055177578578</v>
      </c>
      <c r="Y102" s="39">
        <f t="shared" si="48"/>
        <v>0.47966759929155012</v>
      </c>
      <c r="Z102" s="39">
        <f t="shared" si="48"/>
        <v>0.45790457307408983</v>
      </c>
      <c r="AA102" s="72">
        <f t="shared" si="34"/>
        <v>868.27218442452272</v>
      </c>
      <c r="AB102" s="41"/>
      <c r="AC102" s="37">
        <f t="shared" si="35"/>
        <v>1591.6666666666611</v>
      </c>
      <c r="AD102" s="37">
        <f t="shared" si="16"/>
        <v>339.71234969614073</v>
      </c>
      <c r="AE102" s="39">
        <f t="shared" si="49"/>
        <v>0.39740206993454191</v>
      </c>
      <c r="AF102" s="39">
        <f t="shared" si="49"/>
        <v>0.14258696145445579</v>
      </c>
      <c r="AG102" s="72">
        <f t="shared" si="36"/>
        <v>2638.7804004935201</v>
      </c>
      <c r="AI102" s="37">
        <f t="shared" si="37"/>
        <v>485.18657090833165</v>
      </c>
      <c r="AJ102" s="37">
        <f t="shared" si="18"/>
        <v>492.98623529336629</v>
      </c>
      <c r="AK102" s="39">
        <f t="shared" si="19"/>
        <v>2.817484076494205E-2</v>
      </c>
      <c r="AL102" s="39">
        <f t="shared" si="38"/>
        <v>5.7499999999999996E-2</v>
      </c>
      <c r="AM102" s="72">
        <f t="shared" si="39"/>
        <v>1403.2221958799921</v>
      </c>
      <c r="AO102" s="13">
        <f t="shared" si="20"/>
        <v>0.25</v>
      </c>
      <c r="AP102" s="39">
        <f t="shared" si="40"/>
        <v>3.1049999999999998E-2</v>
      </c>
      <c r="AQ102" s="72">
        <f t="shared" si="41"/>
        <v>0</v>
      </c>
      <c r="AS102" s="58">
        <f t="shared" si="50"/>
        <v>1</v>
      </c>
      <c r="AT102" s="57">
        <f t="shared" si="50"/>
        <v>1</v>
      </c>
      <c r="AU102" s="57">
        <f t="shared" si="50"/>
        <v>2.2999999999999998</v>
      </c>
      <c r="AV102" s="76">
        <f t="shared" si="22"/>
        <v>0</v>
      </c>
      <c r="AW102" s="76">
        <f t="shared" si="23"/>
        <v>0</v>
      </c>
      <c r="AX102" s="76">
        <f t="shared" si="24"/>
        <v>11537.9859375</v>
      </c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 hidden="1" outlineLevel="1" x14ac:dyDescent="0.25">
      <c r="A103" s="84">
        <f t="shared" si="25"/>
        <v>38412</v>
      </c>
      <c r="B103" s="23">
        <f t="shared" si="26"/>
        <v>38412</v>
      </c>
      <c r="C103" s="24">
        <f t="shared" si="42"/>
        <v>53</v>
      </c>
      <c r="D103" s="25">
        <f t="shared" si="27"/>
        <v>4.416666666666667</v>
      </c>
      <c r="F103" s="76">
        <f t="shared" si="10"/>
        <v>14883.577928477112</v>
      </c>
      <c r="G103" s="80">
        <f t="shared" si="11"/>
        <v>-16450.885437915604</v>
      </c>
      <c r="H103" s="80">
        <f t="shared" si="28"/>
        <v>-1567.3075094384913</v>
      </c>
      <c r="I103" s="112"/>
      <c r="J103" s="53">
        <f t="shared" si="52"/>
        <v>0</v>
      </c>
      <c r="K103" s="53">
        <f t="shared" si="52"/>
        <v>0</v>
      </c>
      <c r="L103" s="53">
        <f t="shared" si="52"/>
        <v>0</v>
      </c>
      <c r="M103" s="53">
        <f t="shared" si="51"/>
        <v>0</v>
      </c>
      <c r="N103" s="53">
        <f t="shared" si="51"/>
        <v>0</v>
      </c>
      <c r="O103" s="54">
        <f t="shared" si="51"/>
        <v>5016515.625</v>
      </c>
      <c r="Q103" s="66">
        <f t="shared" si="30"/>
        <v>2.9</v>
      </c>
      <c r="R103" s="58">
        <f t="shared" si="47"/>
        <v>-7.0000000000000007E-2</v>
      </c>
      <c r="S103" s="57">
        <f t="shared" si="47"/>
        <v>0.1</v>
      </c>
      <c r="T103" s="76">
        <f t="shared" si="31"/>
        <v>14883.577928477112</v>
      </c>
      <c r="U103" s="76">
        <f t="shared" si="32"/>
        <v>0</v>
      </c>
      <c r="W103" s="37">
        <f t="shared" si="33"/>
        <v>486.6666666666701</v>
      </c>
      <c r="X103" s="37">
        <f t="shared" si="14"/>
        <v>382.1315193454281</v>
      </c>
      <c r="Y103" s="39">
        <f t="shared" si="48"/>
        <v>0.48032876876366326</v>
      </c>
      <c r="Z103" s="39">
        <f t="shared" si="48"/>
        <v>0.45853574458808144</v>
      </c>
      <c r="AA103" s="72">
        <f t="shared" si="34"/>
        <v>868.7981860120982</v>
      </c>
      <c r="AB103" s="41"/>
      <c r="AC103" s="37">
        <f t="shared" si="35"/>
        <v>1591.6666666666781</v>
      </c>
      <c r="AD103" s="37">
        <f t="shared" si="16"/>
        <v>340.18060612049044</v>
      </c>
      <c r="AE103" s="39">
        <f t="shared" si="49"/>
        <v>0.39794984534647998</v>
      </c>
      <c r="AF103" s="39">
        <f t="shared" si="49"/>
        <v>0.14278350203000081</v>
      </c>
      <c r="AG103" s="72">
        <f t="shared" si="36"/>
        <v>2640.2237325752976</v>
      </c>
      <c r="AI103" s="37">
        <f t="shared" si="37"/>
        <v>485.18657090833682</v>
      </c>
      <c r="AJ103" s="37">
        <f t="shared" si="18"/>
        <v>493.49684382187786</v>
      </c>
      <c r="AK103" s="39">
        <f t="shared" si="19"/>
        <v>2.8204022743979106E-2</v>
      </c>
      <c r="AL103" s="39">
        <f t="shared" si="38"/>
        <v>5.7499999999999996E-2</v>
      </c>
      <c r="AM103" s="72">
        <f t="shared" si="39"/>
        <v>1403.8775818282106</v>
      </c>
      <c r="AO103" s="13">
        <f t="shared" si="20"/>
        <v>0.25</v>
      </c>
      <c r="AP103" s="39">
        <f t="shared" si="40"/>
        <v>3.1049999999999998E-2</v>
      </c>
      <c r="AQ103" s="72">
        <f t="shared" si="41"/>
        <v>0</v>
      </c>
      <c r="AS103" s="58">
        <f t="shared" si="50"/>
        <v>1</v>
      </c>
      <c r="AT103" s="57">
        <f t="shared" si="50"/>
        <v>1</v>
      </c>
      <c r="AU103" s="57">
        <f t="shared" si="50"/>
        <v>2.2999999999999998</v>
      </c>
      <c r="AV103" s="76">
        <f t="shared" si="22"/>
        <v>0</v>
      </c>
      <c r="AW103" s="76">
        <f t="shared" si="23"/>
        <v>0</v>
      </c>
      <c r="AX103" s="76">
        <f t="shared" si="24"/>
        <v>11537.9859375</v>
      </c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 hidden="1" outlineLevel="1" x14ac:dyDescent="0.25">
      <c r="A104" s="84">
        <f t="shared" si="25"/>
        <v>38443</v>
      </c>
      <c r="B104" s="23">
        <f t="shared" si="26"/>
        <v>38443</v>
      </c>
      <c r="C104" s="24">
        <f t="shared" si="42"/>
        <v>54</v>
      </c>
      <c r="D104" s="25">
        <f t="shared" si="27"/>
        <v>4.5</v>
      </c>
      <c r="F104" s="76">
        <f t="shared" si="10"/>
        <v>14883.577928477112</v>
      </c>
      <c r="G104" s="80">
        <f t="shared" si="11"/>
        <v>-16453.513550858162</v>
      </c>
      <c r="H104" s="80">
        <f t="shared" si="28"/>
        <v>-1569.9356223810501</v>
      </c>
      <c r="I104" s="112"/>
      <c r="J104" s="53">
        <f t="shared" si="52"/>
        <v>0</v>
      </c>
      <c r="K104" s="53">
        <f t="shared" si="52"/>
        <v>0</v>
      </c>
      <c r="L104" s="53">
        <f t="shared" si="52"/>
        <v>0</v>
      </c>
      <c r="M104" s="53">
        <f t="shared" si="51"/>
        <v>0</v>
      </c>
      <c r="N104" s="53">
        <f t="shared" si="51"/>
        <v>0</v>
      </c>
      <c r="O104" s="54">
        <f t="shared" si="51"/>
        <v>5016515.625</v>
      </c>
      <c r="Q104" s="66">
        <f t="shared" si="30"/>
        <v>2.9</v>
      </c>
      <c r="R104" s="58">
        <f t="shared" si="47"/>
        <v>-7.0000000000000007E-2</v>
      </c>
      <c r="S104" s="57">
        <f t="shared" si="47"/>
        <v>0.1</v>
      </c>
      <c r="T104" s="76">
        <f t="shared" si="31"/>
        <v>14883.577928477112</v>
      </c>
      <c r="U104" s="76">
        <f t="shared" si="32"/>
        <v>0</v>
      </c>
      <c r="W104" s="37">
        <f t="shared" si="33"/>
        <v>486.66666666666487</v>
      </c>
      <c r="X104" s="37">
        <f t="shared" si="14"/>
        <v>382.65824596881191</v>
      </c>
      <c r="Y104" s="39">
        <f t="shared" si="48"/>
        <v>0.48099084958578525</v>
      </c>
      <c r="Z104" s="39">
        <f t="shared" si="48"/>
        <v>0.45916778610316833</v>
      </c>
      <c r="AA104" s="72">
        <f t="shared" si="34"/>
        <v>869.32491263547672</v>
      </c>
      <c r="AB104" s="41"/>
      <c r="AC104" s="37">
        <f t="shared" si="35"/>
        <v>1591.6666666666611</v>
      </c>
      <c r="AD104" s="37">
        <f t="shared" si="16"/>
        <v>340.64950798524484</v>
      </c>
      <c r="AE104" s="39">
        <f t="shared" si="49"/>
        <v>0.39849837580708197</v>
      </c>
      <c r="AF104" s="39">
        <f t="shared" si="49"/>
        <v>0.14298031351529411</v>
      </c>
      <c r="AG104" s="72">
        <f t="shared" si="36"/>
        <v>2641.6690541328953</v>
      </c>
      <c r="AI104" s="37">
        <f t="shared" si="37"/>
        <v>485.18657090833165</v>
      </c>
      <c r="AJ104" s="37">
        <f t="shared" si="18"/>
        <v>494.00798121112723</v>
      </c>
      <c r="AK104" s="39">
        <f t="shared" si="19"/>
        <v>2.823323494813464E-2</v>
      </c>
      <c r="AL104" s="39">
        <f t="shared" si="38"/>
        <v>5.7499999999999996E-2</v>
      </c>
      <c r="AM104" s="72">
        <f t="shared" si="39"/>
        <v>1404.5336465897919</v>
      </c>
      <c r="AO104" s="13">
        <f t="shared" si="20"/>
        <v>0.25</v>
      </c>
      <c r="AP104" s="39">
        <f t="shared" si="40"/>
        <v>3.1049999999999998E-2</v>
      </c>
      <c r="AQ104" s="72">
        <f t="shared" si="41"/>
        <v>0</v>
      </c>
      <c r="AS104" s="58">
        <f t="shared" si="50"/>
        <v>1</v>
      </c>
      <c r="AT104" s="57">
        <f t="shared" si="50"/>
        <v>1</v>
      </c>
      <c r="AU104" s="57">
        <f t="shared" si="50"/>
        <v>2.2999999999999998</v>
      </c>
      <c r="AV104" s="76">
        <f t="shared" si="22"/>
        <v>0</v>
      </c>
      <c r="AW104" s="76">
        <f t="shared" si="23"/>
        <v>0</v>
      </c>
      <c r="AX104" s="76">
        <f t="shared" si="24"/>
        <v>11537.9859375</v>
      </c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 hidden="1" outlineLevel="1" x14ac:dyDescent="0.25">
      <c r="A105" s="84">
        <f t="shared" si="25"/>
        <v>38473</v>
      </c>
      <c r="B105" s="23">
        <f t="shared" si="26"/>
        <v>38473</v>
      </c>
      <c r="C105" s="24">
        <f t="shared" si="42"/>
        <v>55</v>
      </c>
      <c r="D105" s="25">
        <f t="shared" si="27"/>
        <v>4.583333333333333</v>
      </c>
      <c r="F105" s="76">
        <f t="shared" si="10"/>
        <v>14883.577928477112</v>
      </c>
      <c r="G105" s="80">
        <f t="shared" si="11"/>
        <v>-16456.145061570569</v>
      </c>
      <c r="H105" s="80">
        <f t="shared" si="28"/>
        <v>-1572.5671330934565</v>
      </c>
      <c r="I105" s="112"/>
      <c r="J105" s="53">
        <f t="shared" si="52"/>
        <v>0</v>
      </c>
      <c r="K105" s="53">
        <f t="shared" si="52"/>
        <v>0</v>
      </c>
      <c r="L105" s="53">
        <f t="shared" si="52"/>
        <v>0</v>
      </c>
      <c r="M105" s="53">
        <f t="shared" si="51"/>
        <v>0</v>
      </c>
      <c r="N105" s="53">
        <f t="shared" si="51"/>
        <v>0</v>
      </c>
      <c r="O105" s="54">
        <f t="shared" si="51"/>
        <v>5016515.625</v>
      </c>
      <c r="Q105" s="66">
        <f t="shared" si="30"/>
        <v>2.9</v>
      </c>
      <c r="R105" s="58">
        <f t="shared" si="47"/>
        <v>-7.0000000000000007E-2</v>
      </c>
      <c r="S105" s="57">
        <f t="shared" si="47"/>
        <v>0.1</v>
      </c>
      <c r="T105" s="76">
        <f t="shared" si="31"/>
        <v>14883.577928477112</v>
      </c>
      <c r="U105" s="76">
        <f t="shared" si="32"/>
        <v>0</v>
      </c>
      <c r="W105" s="37">
        <f t="shared" si="33"/>
        <v>486.66666666666487</v>
      </c>
      <c r="X105" s="37">
        <f t="shared" si="14"/>
        <v>383.18569862740424</v>
      </c>
      <c r="Y105" s="39">
        <f t="shared" si="48"/>
        <v>0.48165384301411274</v>
      </c>
      <c r="Z105" s="39">
        <f t="shared" si="48"/>
        <v>0.45980069881855207</v>
      </c>
      <c r="AA105" s="72">
        <f t="shared" si="34"/>
        <v>869.85236529406916</v>
      </c>
      <c r="AB105" s="41"/>
      <c r="AC105" s="37">
        <f t="shared" si="35"/>
        <v>1591.6666666666611</v>
      </c>
      <c r="AD105" s="37">
        <f t="shared" si="16"/>
        <v>341.11905618008399</v>
      </c>
      <c r="AE105" s="39">
        <f t="shared" si="49"/>
        <v>0.3990476623571001</v>
      </c>
      <c r="AF105" s="39">
        <f t="shared" si="49"/>
        <v>0.14317739628375525</v>
      </c>
      <c r="AG105" s="72">
        <f t="shared" si="36"/>
        <v>2643.1163679086521</v>
      </c>
      <c r="AI105" s="37">
        <f t="shared" si="37"/>
        <v>485.18657090833165</v>
      </c>
      <c r="AJ105" s="37">
        <f t="shared" si="18"/>
        <v>494.51964800889584</v>
      </c>
      <c r="AK105" s="39">
        <f t="shared" si="19"/>
        <v>2.8262477408714213E-2</v>
      </c>
      <c r="AL105" s="39">
        <f t="shared" si="38"/>
        <v>5.7499999999999996E-2</v>
      </c>
      <c r="AM105" s="72">
        <f t="shared" si="39"/>
        <v>1405.190390867846</v>
      </c>
      <c r="AO105" s="13">
        <f t="shared" si="20"/>
        <v>0.25</v>
      </c>
      <c r="AP105" s="39">
        <f t="shared" si="40"/>
        <v>3.1049999999999998E-2</v>
      </c>
      <c r="AQ105" s="72">
        <f t="shared" si="41"/>
        <v>0</v>
      </c>
      <c r="AS105" s="58">
        <f t="shared" si="50"/>
        <v>1</v>
      </c>
      <c r="AT105" s="57">
        <f t="shared" si="50"/>
        <v>1</v>
      </c>
      <c r="AU105" s="57">
        <f t="shared" si="50"/>
        <v>2.2999999999999998</v>
      </c>
      <c r="AV105" s="76">
        <f t="shared" si="22"/>
        <v>0</v>
      </c>
      <c r="AW105" s="76">
        <f t="shared" si="23"/>
        <v>0</v>
      </c>
      <c r="AX105" s="76">
        <f t="shared" si="24"/>
        <v>11537.9859375</v>
      </c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 hidden="1" outlineLevel="1" x14ac:dyDescent="0.25">
      <c r="A106" s="84">
        <f t="shared" si="25"/>
        <v>38504</v>
      </c>
      <c r="B106" s="23">
        <f t="shared" si="26"/>
        <v>38504</v>
      </c>
      <c r="C106" s="24">
        <f t="shared" si="42"/>
        <v>56</v>
      </c>
      <c r="D106" s="25">
        <f t="shared" si="27"/>
        <v>4.666666666666667</v>
      </c>
      <c r="F106" s="76">
        <f t="shared" si="10"/>
        <v>14883.577928477112</v>
      </c>
      <c r="G106" s="80">
        <f t="shared" si="11"/>
        <v>-16458.779974503435</v>
      </c>
      <c r="H106" s="80">
        <f t="shared" si="28"/>
        <v>-1575.2020460263229</v>
      </c>
      <c r="I106" s="112"/>
      <c r="J106" s="53">
        <f t="shared" si="52"/>
        <v>0</v>
      </c>
      <c r="K106" s="53">
        <f t="shared" si="52"/>
        <v>0</v>
      </c>
      <c r="L106" s="53">
        <f t="shared" si="52"/>
        <v>0</v>
      </c>
      <c r="M106" s="53">
        <f t="shared" si="51"/>
        <v>0</v>
      </c>
      <c r="N106" s="53">
        <f t="shared" si="51"/>
        <v>0</v>
      </c>
      <c r="O106" s="54">
        <f t="shared" si="51"/>
        <v>5016515.625</v>
      </c>
      <c r="Q106" s="66">
        <f t="shared" si="30"/>
        <v>2.9</v>
      </c>
      <c r="R106" s="58">
        <f t="shared" si="47"/>
        <v>-7.0000000000000007E-2</v>
      </c>
      <c r="S106" s="57">
        <f t="shared" si="47"/>
        <v>0.1</v>
      </c>
      <c r="T106" s="76">
        <f t="shared" si="31"/>
        <v>14883.577928477112</v>
      </c>
      <c r="U106" s="76">
        <f t="shared" si="32"/>
        <v>0</v>
      </c>
      <c r="W106" s="37">
        <f t="shared" si="33"/>
        <v>486.6666666666701</v>
      </c>
      <c r="X106" s="37">
        <f t="shared" si="14"/>
        <v>383.71387832196552</v>
      </c>
      <c r="Y106" s="39">
        <f t="shared" si="48"/>
        <v>0.4823177503065737</v>
      </c>
      <c r="Z106" s="39">
        <f t="shared" si="48"/>
        <v>0.46043448393508718</v>
      </c>
      <c r="AA106" s="72">
        <f t="shared" si="34"/>
        <v>870.38054498863562</v>
      </c>
      <c r="AB106" s="41"/>
      <c r="AC106" s="37">
        <f t="shared" si="35"/>
        <v>1591.6666666666781</v>
      </c>
      <c r="AD106" s="37">
        <f t="shared" si="16"/>
        <v>341.58925159590359</v>
      </c>
      <c r="AE106" s="39">
        <f t="shared" si="49"/>
        <v>0.39959770603872108</v>
      </c>
      <c r="AF106" s="39">
        <f t="shared" si="49"/>
        <v>0.14337475070931846</v>
      </c>
      <c r="AG106" s="72">
        <f t="shared" si="36"/>
        <v>2644.5656766486218</v>
      </c>
      <c r="AI106" s="37">
        <f t="shared" si="37"/>
        <v>485.18657090833682</v>
      </c>
      <c r="AJ106" s="37">
        <f t="shared" si="18"/>
        <v>495.03184476351646</v>
      </c>
      <c r="AK106" s="39">
        <f t="shared" si="19"/>
        <v>2.8291750157055796E-2</v>
      </c>
      <c r="AL106" s="39">
        <f t="shared" si="38"/>
        <v>5.7499999999999996E-2</v>
      </c>
      <c r="AM106" s="72">
        <f t="shared" si="39"/>
        <v>1405.8478153661795</v>
      </c>
      <c r="AO106" s="13">
        <f t="shared" si="20"/>
        <v>0.25</v>
      </c>
      <c r="AP106" s="39">
        <f t="shared" si="40"/>
        <v>3.1049999999999998E-2</v>
      </c>
      <c r="AQ106" s="72">
        <f t="shared" si="41"/>
        <v>0</v>
      </c>
      <c r="AS106" s="58">
        <f t="shared" si="50"/>
        <v>1</v>
      </c>
      <c r="AT106" s="57">
        <f t="shared" si="50"/>
        <v>1</v>
      </c>
      <c r="AU106" s="57">
        <f t="shared" si="50"/>
        <v>2.2999999999999998</v>
      </c>
      <c r="AV106" s="76">
        <f t="shared" si="22"/>
        <v>0</v>
      </c>
      <c r="AW106" s="76">
        <f t="shared" si="23"/>
        <v>0</v>
      </c>
      <c r="AX106" s="76">
        <f t="shared" si="24"/>
        <v>11537.9859375</v>
      </c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 hidden="1" outlineLevel="1" x14ac:dyDescent="0.25">
      <c r="A107" s="84">
        <f t="shared" si="25"/>
        <v>38534</v>
      </c>
      <c r="B107" s="23">
        <f t="shared" si="26"/>
        <v>38534</v>
      </c>
      <c r="C107" s="24">
        <f t="shared" si="42"/>
        <v>57</v>
      </c>
      <c r="D107" s="25">
        <f t="shared" si="27"/>
        <v>4.75</v>
      </c>
      <c r="F107" s="76">
        <f t="shared" si="10"/>
        <v>14883.577928477112</v>
      </c>
      <c r="G107" s="80">
        <f t="shared" si="11"/>
        <v>-16461.418294113166</v>
      </c>
      <c r="H107" s="80">
        <f t="shared" si="28"/>
        <v>-1577.8403656360533</v>
      </c>
      <c r="I107" s="112"/>
      <c r="J107" s="53">
        <f t="shared" si="52"/>
        <v>0</v>
      </c>
      <c r="K107" s="53">
        <f t="shared" si="52"/>
        <v>0</v>
      </c>
      <c r="L107" s="53">
        <f t="shared" si="52"/>
        <v>0</v>
      </c>
      <c r="M107" s="53">
        <f t="shared" si="51"/>
        <v>0</v>
      </c>
      <c r="N107" s="53">
        <f t="shared" si="51"/>
        <v>0</v>
      </c>
      <c r="O107" s="54">
        <f t="shared" si="51"/>
        <v>5016515.625</v>
      </c>
      <c r="Q107" s="66">
        <f t="shared" si="30"/>
        <v>2.9</v>
      </c>
      <c r="R107" s="58">
        <f t="shared" si="47"/>
        <v>-7.0000000000000007E-2</v>
      </c>
      <c r="S107" s="57">
        <f t="shared" si="47"/>
        <v>0.1</v>
      </c>
      <c r="T107" s="76">
        <f t="shared" si="31"/>
        <v>14883.577928477112</v>
      </c>
      <c r="U107" s="76">
        <f t="shared" si="32"/>
        <v>0</v>
      </c>
      <c r="W107" s="37">
        <f t="shared" si="33"/>
        <v>486.66666666666487</v>
      </c>
      <c r="X107" s="37">
        <f t="shared" si="14"/>
        <v>384.24278605462325</v>
      </c>
      <c r="Y107" s="39">
        <f t="shared" si="48"/>
        <v>0.48298257272283024</v>
      </c>
      <c r="Z107" s="39">
        <f t="shared" si="48"/>
        <v>0.46106914265528354</v>
      </c>
      <c r="AA107" s="72">
        <f t="shared" si="34"/>
        <v>870.90945272128806</v>
      </c>
      <c r="AB107" s="41"/>
      <c r="AC107" s="37">
        <f t="shared" si="35"/>
        <v>1591.6666666666611</v>
      </c>
      <c r="AD107" s="37">
        <f t="shared" si="16"/>
        <v>342.0600951248162</v>
      </c>
      <c r="AE107" s="39">
        <f t="shared" si="49"/>
        <v>0.40014850789556833</v>
      </c>
      <c r="AF107" s="39">
        <f t="shared" si="49"/>
        <v>0.14357237716643342</v>
      </c>
      <c r="AG107" s="72">
        <f t="shared" si="36"/>
        <v>2646.0169831025837</v>
      </c>
      <c r="AI107" s="37">
        <f t="shared" si="37"/>
        <v>485.18657090833165</v>
      </c>
      <c r="AJ107" s="37">
        <f t="shared" si="18"/>
        <v>495.54457202387368</v>
      </c>
      <c r="AK107" s="39">
        <f t="shared" si="19"/>
        <v>2.8321053224529803E-2</v>
      </c>
      <c r="AL107" s="39">
        <f t="shared" si="38"/>
        <v>5.7499999999999996E-2</v>
      </c>
      <c r="AM107" s="72">
        <f t="shared" si="39"/>
        <v>1406.5059207892957</v>
      </c>
      <c r="AO107" s="13">
        <f t="shared" si="20"/>
        <v>0.25</v>
      </c>
      <c r="AP107" s="39">
        <f t="shared" si="40"/>
        <v>3.1049999999999998E-2</v>
      </c>
      <c r="AQ107" s="72">
        <f t="shared" si="41"/>
        <v>0</v>
      </c>
      <c r="AS107" s="58">
        <f t="shared" si="50"/>
        <v>1</v>
      </c>
      <c r="AT107" s="57">
        <f t="shared" si="50"/>
        <v>1</v>
      </c>
      <c r="AU107" s="57">
        <f t="shared" si="50"/>
        <v>2.2999999999999998</v>
      </c>
      <c r="AV107" s="76">
        <f t="shared" si="22"/>
        <v>0</v>
      </c>
      <c r="AW107" s="76">
        <f t="shared" si="23"/>
        <v>0</v>
      </c>
      <c r="AX107" s="76">
        <f t="shared" si="24"/>
        <v>11537.9859375</v>
      </c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1:65" hidden="1" outlineLevel="1" x14ac:dyDescent="0.25">
      <c r="A108" s="84">
        <f t="shared" si="25"/>
        <v>38565</v>
      </c>
      <c r="B108" s="23">
        <f t="shared" si="26"/>
        <v>38565</v>
      </c>
      <c r="C108" s="24">
        <f t="shared" si="42"/>
        <v>58</v>
      </c>
      <c r="D108" s="25">
        <f t="shared" si="27"/>
        <v>4.833333333333333</v>
      </c>
      <c r="F108" s="76">
        <f t="shared" si="10"/>
        <v>14883.577928477112</v>
      </c>
      <c r="G108" s="80">
        <f t="shared" si="11"/>
        <v>-16464.060024862298</v>
      </c>
      <c r="H108" s="80">
        <f t="shared" si="28"/>
        <v>-1580.4820963851853</v>
      </c>
      <c r="I108" s="112"/>
      <c r="J108" s="53">
        <f t="shared" si="52"/>
        <v>0</v>
      </c>
      <c r="K108" s="53">
        <f t="shared" si="52"/>
        <v>0</v>
      </c>
      <c r="L108" s="53">
        <f t="shared" si="52"/>
        <v>0</v>
      </c>
      <c r="M108" s="53">
        <f t="shared" si="51"/>
        <v>0</v>
      </c>
      <c r="N108" s="53">
        <f t="shared" si="51"/>
        <v>0</v>
      </c>
      <c r="O108" s="54">
        <f t="shared" si="51"/>
        <v>5016515.625</v>
      </c>
      <c r="Q108" s="66">
        <f t="shared" si="30"/>
        <v>2.9</v>
      </c>
      <c r="R108" s="58">
        <f t="shared" si="47"/>
        <v>-7.0000000000000007E-2</v>
      </c>
      <c r="S108" s="57">
        <f t="shared" si="47"/>
        <v>0.1</v>
      </c>
      <c r="T108" s="76">
        <f t="shared" si="31"/>
        <v>14883.577928477112</v>
      </c>
      <c r="U108" s="76">
        <f t="shared" si="32"/>
        <v>0</v>
      </c>
      <c r="W108" s="37">
        <f t="shared" si="33"/>
        <v>486.66666666666487</v>
      </c>
      <c r="X108" s="37">
        <f t="shared" si="14"/>
        <v>384.77242282891075</v>
      </c>
      <c r="Y108" s="39">
        <f t="shared" si="48"/>
        <v>0.48364831152428078</v>
      </c>
      <c r="Z108" s="39">
        <f t="shared" si="48"/>
        <v>0.46170467618330857</v>
      </c>
      <c r="AA108" s="72">
        <f t="shared" si="34"/>
        <v>871.43908949557567</v>
      </c>
      <c r="AB108" s="41"/>
      <c r="AC108" s="37">
        <f t="shared" si="35"/>
        <v>1591.6666666666611</v>
      </c>
      <c r="AD108" s="37">
        <f t="shared" si="16"/>
        <v>342.53158766018578</v>
      </c>
      <c r="AE108" s="39">
        <f t="shared" si="49"/>
        <v>0.40070006897270366</v>
      </c>
      <c r="AF108" s="39">
        <f t="shared" si="49"/>
        <v>0.14377027603006598</v>
      </c>
      <c r="AG108" s="72">
        <f t="shared" si="36"/>
        <v>2647.470290024231</v>
      </c>
      <c r="AI108" s="37">
        <f t="shared" si="37"/>
        <v>485.18657090833165</v>
      </c>
      <c r="AJ108" s="37">
        <f t="shared" si="18"/>
        <v>496.05783033945283</v>
      </c>
      <c r="AK108" s="39">
        <f t="shared" si="19"/>
        <v>2.8350386642539169E-2</v>
      </c>
      <c r="AL108" s="39">
        <f t="shared" si="38"/>
        <v>5.7499999999999996E-2</v>
      </c>
      <c r="AM108" s="72">
        <f t="shared" si="39"/>
        <v>1407.1647078424919</v>
      </c>
      <c r="AO108" s="13">
        <f t="shared" si="20"/>
        <v>0.25</v>
      </c>
      <c r="AP108" s="39">
        <f t="shared" si="40"/>
        <v>3.1049999999999998E-2</v>
      </c>
      <c r="AQ108" s="72">
        <f t="shared" si="41"/>
        <v>0</v>
      </c>
      <c r="AS108" s="58">
        <f t="shared" si="50"/>
        <v>1</v>
      </c>
      <c r="AT108" s="57">
        <f t="shared" si="50"/>
        <v>1</v>
      </c>
      <c r="AU108" s="57">
        <f t="shared" si="50"/>
        <v>2.2999999999999998</v>
      </c>
      <c r="AV108" s="76">
        <f t="shared" si="22"/>
        <v>0</v>
      </c>
      <c r="AW108" s="76">
        <f t="shared" si="23"/>
        <v>0</v>
      </c>
      <c r="AX108" s="76">
        <f t="shared" si="24"/>
        <v>11537.9859375</v>
      </c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1:65" hidden="1" outlineLevel="1" x14ac:dyDescent="0.25">
      <c r="A109" s="84">
        <f t="shared" si="25"/>
        <v>38596</v>
      </c>
      <c r="B109" s="23">
        <f t="shared" si="26"/>
        <v>38596</v>
      </c>
      <c r="C109" s="24">
        <f t="shared" si="42"/>
        <v>59</v>
      </c>
      <c r="D109" s="25">
        <f t="shared" si="27"/>
        <v>4.916666666666667</v>
      </c>
      <c r="F109" s="76">
        <f t="shared" si="10"/>
        <v>14883.577928477112</v>
      </c>
      <c r="G109" s="80">
        <f t="shared" si="11"/>
        <v>-16466.705171219153</v>
      </c>
      <c r="H109" s="80">
        <f t="shared" si="28"/>
        <v>-1583.1272427420408</v>
      </c>
      <c r="I109" s="112"/>
      <c r="J109" s="53">
        <f t="shared" si="52"/>
        <v>0</v>
      </c>
      <c r="K109" s="53">
        <f t="shared" si="52"/>
        <v>0</v>
      </c>
      <c r="L109" s="53">
        <f t="shared" si="52"/>
        <v>0</v>
      </c>
      <c r="M109" s="53">
        <f t="shared" si="51"/>
        <v>0</v>
      </c>
      <c r="N109" s="53">
        <f t="shared" si="51"/>
        <v>0</v>
      </c>
      <c r="O109" s="54">
        <f t="shared" si="51"/>
        <v>5016515.625</v>
      </c>
      <c r="Q109" s="66">
        <f t="shared" si="30"/>
        <v>2.9</v>
      </c>
      <c r="R109" s="58">
        <f t="shared" si="47"/>
        <v>-7.0000000000000007E-2</v>
      </c>
      <c r="S109" s="57">
        <f t="shared" si="47"/>
        <v>0.1</v>
      </c>
      <c r="T109" s="76">
        <f t="shared" si="31"/>
        <v>14883.577928477112</v>
      </c>
      <c r="U109" s="76">
        <f t="shared" si="32"/>
        <v>0</v>
      </c>
      <c r="W109" s="37">
        <f t="shared" si="33"/>
        <v>486.6666666666701</v>
      </c>
      <c r="X109" s="37">
        <f t="shared" si="14"/>
        <v>385.30278964973252</v>
      </c>
      <c r="Y109" s="39">
        <f t="shared" si="48"/>
        <v>0.48431496797406232</v>
      </c>
      <c r="Z109" s="39">
        <f t="shared" si="48"/>
        <v>0.46234108572498944</v>
      </c>
      <c r="AA109" s="72">
        <f t="shared" si="34"/>
        <v>871.96945631640256</v>
      </c>
      <c r="AB109" s="41"/>
      <c r="AC109" s="37">
        <f t="shared" si="35"/>
        <v>1591.6666666666781</v>
      </c>
      <c r="AD109" s="37">
        <f t="shared" si="16"/>
        <v>343.00373009659717</v>
      </c>
      <c r="AE109" s="39">
        <f t="shared" si="49"/>
        <v>0.40125239031662951</v>
      </c>
      <c r="AF109" s="39">
        <f t="shared" si="49"/>
        <v>0.14396844767569883</v>
      </c>
      <c r="AG109" s="72">
        <f t="shared" si="36"/>
        <v>2648.9256001709896</v>
      </c>
      <c r="AI109" s="37">
        <f t="shared" si="37"/>
        <v>485.18657090833682</v>
      </c>
      <c r="AJ109" s="37">
        <f t="shared" si="18"/>
        <v>496.57162026029215</v>
      </c>
      <c r="AK109" s="39">
        <f t="shared" si="19"/>
        <v>2.8379750442519336E-2</v>
      </c>
      <c r="AL109" s="39">
        <f t="shared" si="38"/>
        <v>5.7499999999999996E-2</v>
      </c>
      <c r="AM109" s="72">
        <f t="shared" si="39"/>
        <v>1407.8241772317633</v>
      </c>
      <c r="AO109" s="13">
        <f t="shared" si="20"/>
        <v>0.25</v>
      </c>
      <c r="AP109" s="39">
        <f t="shared" si="40"/>
        <v>3.1049999999999998E-2</v>
      </c>
      <c r="AQ109" s="72">
        <f t="shared" si="41"/>
        <v>0</v>
      </c>
      <c r="AS109" s="58">
        <f t="shared" si="50"/>
        <v>1</v>
      </c>
      <c r="AT109" s="57">
        <f t="shared" si="50"/>
        <v>1</v>
      </c>
      <c r="AU109" s="57">
        <f t="shared" si="50"/>
        <v>2.2999999999999998</v>
      </c>
      <c r="AV109" s="76">
        <f t="shared" si="22"/>
        <v>0</v>
      </c>
      <c r="AW109" s="76">
        <f t="shared" si="23"/>
        <v>0</v>
      </c>
      <c r="AX109" s="76">
        <f t="shared" si="24"/>
        <v>11537.9859375</v>
      </c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1:65" hidden="1" outlineLevel="1" x14ac:dyDescent="0.25">
      <c r="A110" s="84">
        <f t="shared" si="25"/>
        <v>38626</v>
      </c>
      <c r="B110" s="23">
        <f t="shared" si="26"/>
        <v>38626</v>
      </c>
      <c r="C110" s="24">
        <f t="shared" si="42"/>
        <v>60</v>
      </c>
      <c r="D110" s="25">
        <f t="shared" si="27"/>
        <v>5</v>
      </c>
      <c r="F110" s="76">
        <f t="shared" si="10"/>
        <v>14883.577928477112</v>
      </c>
      <c r="G110" s="80">
        <f t="shared" si="11"/>
        <v>-16469.353737657861</v>
      </c>
      <c r="H110" s="80">
        <f t="shared" si="28"/>
        <v>-1585.7758091807482</v>
      </c>
      <c r="I110" s="112"/>
      <c r="J110" s="53">
        <f t="shared" si="52"/>
        <v>0</v>
      </c>
      <c r="K110" s="53">
        <f t="shared" si="52"/>
        <v>0</v>
      </c>
      <c r="L110" s="53">
        <f t="shared" si="52"/>
        <v>0</v>
      </c>
      <c r="M110" s="53">
        <f t="shared" si="51"/>
        <v>0</v>
      </c>
      <c r="N110" s="53">
        <f t="shared" si="51"/>
        <v>0</v>
      </c>
      <c r="O110" s="54">
        <f t="shared" si="51"/>
        <v>5016515.625</v>
      </c>
      <c r="Q110" s="66">
        <f t="shared" si="30"/>
        <v>2.9</v>
      </c>
      <c r="R110" s="58">
        <f t="shared" si="47"/>
        <v>-7.0000000000000007E-2</v>
      </c>
      <c r="S110" s="57">
        <f t="shared" si="47"/>
        <v>0.1</v>
      </c>
      <c r="T110" s="76">
        <f t="shared" si="31"/>
        <v>14883.577928477112</v>
      </c>
      <c r="U110" s="76">
        <f t="shared" si="32"/>
        <v>0</v>
      </c>
      <c r="W110" s="37">
        <f t="shared" si="33"/>
        <v>486.66666666666487</v>
      </c>
      <c r="X110" s="37">
        <f t="shared" si="14"/>
        <v>385.8338875233656</v>
      </c>
      <c r="Y110" s="39">
        <f t="shared" si="48"/>
        <v>0.48498254333705293</v>
      </c>
      <c r="Z110" s="39">
        <f t="shared" si="48"/>
        <v>0.46297837248781537</v>
      </c>
      <c r="AA110" s="72">
        <f t="shared" si="34"/>
        <v>872.50055419003047</v>
      </c>
      <c r="AB110" s="41"/>
      <c r="AC110" s="37">
        <f t="shared" si="35"/>
        <v>1591.6666666666611</v>
      </c>
      <c r="AD110" s="37">
        <f t="shared" si="16"/>
        <v>343.47652332985712</v>
      </c>
      <c r="AE110" s="39">
        <f t="shared" si="49"/>
        <v>0.40180547297529068</v>
      </c>
      <c r="AF110" s="39">
        <f t="shared" si="49"/>
        <v>0.14416689247933218</v>
      </c>
      <c r="AG110" s="72">
        <f t="shared" si="36"/>
        <v>2650.3829163040255</v>
      </c>
      <c r="AI110" s="37">
        <f t="shared" si="37"/>
        <v>485.18657090833165</v>
      </c>
      <c r="AJ110" s="37">
        <f t="shared" si="18"/>
        <v>497.08594233698369</v>
      </c>
      <c r="AK110" s="39">
        <f t="shared" si="19"/>
        <v>2.8409144655938308E-2</v>
      </c>
      <c r="AL110" s="39">
        <f t="shared" si="38"/>
        <v>5.7499999999999996E-2</v>
      </c>
      <c r="AM110" s="72">
        <f t="shared" si="39"/>
        <v>1408.4843296638055</v>
      </c>
      <c r="AO110" s="13">
        <f t="shared" si="20"/>
        <v>0.25</v>
      </c>
      <c r="AP110" s="39">
        <f t="shared" si="40"/>
        <v>3.1049999999999998E-2</v>
      </c>
      <c r="AQ110" s="72">
        <f t="shared" si="41"/>
        <v>0</v>
      </c>
      <c r="AS110" s="58">
        <f t="shared" si="50"/>
        <v>1</v>
      </c>
      <c r="AT110" s="57">
        <f t="shared" si="50"/>
        <v>1</v>
      </c>
      <c r="AU110" s="57">
        <f t="shared" si="50"/>
        <v>2.2999999999999998</v>
      </c>
      <c r="AV110" s="76">
        <f t="shared" si="22"/>
        <v>0</v>
      </c>
      <c r="AW110" s="76">
        <f t="shared" si="23"/>
        <v>0</v>
      </c>
      <c r="AX110" s="76">
        <f t="shared" si="24"/>
        <v>11537.9859375</v>
      </c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1:65" hidden="1" outlineLevel="1" x14ac:dyDescent="0.25">
      <c r="A111" s="84">
        <f t="shared" si="25"/>
        <v>38657</v>
      </c>
      <c r="B111" s="23">
        <f t="shared" si="26"/>
        <v>38657</v>
      </c>
      <c r="C111" s="24">
        <f t="shared" si="42"/>
        <v>61</v>
      </c>
      <c r="D111" s="25">
        <f t="shared" si="27"/>
        <v>5.083333333333333</v>
      </c>
      <c r="F111" s="76">
        <f t="shared" si="10"/>
        <v>14883.577928477112</v>
      </c>
      <c r="G111" s="80">
        <f t="shared" si="11"/>
        <v>-16472.005728658703</v>
      </c>
      <c r="H111" s="80">
        <f t="shared" si="28"/>
        <v>-1588.427800181591</v>
      </c>
      <c r="I111" s="112"/>
      <c r="J111" s="53">
        <f t="shared" si="52"/>
        <v>0</v>
      </c>
      <c r="K111" s="53">
        <f t="shared" si="52"/>
        <v>0</v>
      </c>
      <c r="L111" s="53">
        <f t="shared" si="52"/>
        <v>0</v>
      </c>
      <c r="M111" s="53">
        <f t="shared" si="51"/>
        <v>0</v>
      </c>
      <c r="N111" s="53">
        <f t="shared" si="51"/>
        <v>0</v>
      </c>
      <c r="O111" s="54">
        <f t="shared" si="51"/>
        <v>5016515.625</v>
      </c>
      <c r="Q111" s="66">
        <f t="shared" si="30"/>
        <v>2.9</v>
      </c>
      <c r="R111" s="58">
        <f t="shared" ref="R111:S130" si="53">IF($B111=" ",0,R$25)</f>
        <v>-7.0000000000000007E-2</v>
      </c>
      <c r="S111" s="57">
        <f t="shared" si="53"/>
        <v>0.1</v>
      </c>
      <c r="T111" s="76">
        <f t="shared" si="31"/>
        <v>14883.577928477112</v>
      </c>
      <c r="U111" s="76">
        <f t="shared" si="32"/>
        <v>0</v>
      </c>
      <c r="W111" s="37">
        <f t="shared" si="33"/>
        <v>486.66666666666487</v>
      </c>
      <c r="X111" s="37">
        <f t="shared" si="14"/>
        <v>386.3657174574991</v>
      </c>
      <c r="Y111" s="39">
        <f t="shared" ref="Y111:Z130" si="54">IF($B111=" ",0,Y$25*(1+Y$30)^(IF(Y$28&gt;$B111,-1,1)*(YEARFRAC($B111,Y$28))))</f>
        <v>0.48565103887987432</v>
      </c>
      <c r="Z111" s="39">
        <f t="shared" si="54"/>
        <v>0.46361653768094008</v>
      </c>
      <c r="AA111" s="72">
        <f t="shared" si="34"/>
        <v>873.03238412416397</v>
      </c>
      <c r="AB111" s="41"/>
      <c r="AC111" s="37">
        <f t="shared" si="35"/>
        <v>1591.6666666666611</v>
      </c>
      <c r="AD111" s="37">
        <f t="shared" si="16"/>
        <v>343.94996825702896</v>
      </c>
      <c r="AE111" s="39">
        <f t="shared" ref="AE111:AF130" si="55">IF($B111=" ",0,AE$25*(1+AE$30)^(IF(AE$28&gt;$B111,-1,1)*(YEARFRAC($B111,AE$28))))</f>
        <v>0.40235931799807645</v>
      </c>
      <c r="AF111" s="39">
        <f t="shared" si="55"/>
        <v>0.14436561081748453</v>
      </c>
      <c r="AG111" s="72">
        <f t="shared" si="36"/>
        <v>2651.842241188433</v>
      </c>
      <c r="AI111" s="37">
        <f t="shared" si="37"/>
        <v>485.18657090833165</v>
      </c>
      <c r="AJ111" s="37">
        <f t="shared" si="18"/>
        <v>497.60079712072189</v>
      </c>
      <c r="AK111" s="39">
        <f t="shared" si="19"/>
        <v>2.843856931429669E-2</v>
      </c>
      <c r="AL111" s="39">
        <f t="shared" si="38"/>
        <v>5.7499999999999996E-2</v>
      </c>
      <c r="AM111" s="72">
        <f t="shared" si="39"/>
        <v>1409.1451658461092</v>
      </c>
      <c r="AO111" s="13">
        <f t="shared" si="20"/>
        <v>0.25</v>
      </c>
      <c r="AP111" s="39">
        <f t="shared" si="40"/>
        <v>3.1049999999999998E-2</v>
      </c>
      <c r="AQ111" s="72">
        <f t="shared" si="41"/>
        <v>0</v>
      </c>
      <c r="AS111" s="58">
        <f t="shared" ref="AS111:AU130" si="56">IF($B111=" ",0,AS$25)</f>
        <v>1</v>
      </c>
      <c r="AT111" s="57">
        <f t="shared" si="56"/>
        <v>1</v>
      </c>
      <c r="AU111" s="57">
        <f t="shared" si="56"/>
        <v>2.2999999999999998</v>
      </c>
      <c r="AV111" s="76">
        <f t="shared" si="22"/>
        <v>0</v>
      </c>
      <c r="AW111" s="76">
        <f t="shared" si="23"/>
        <v>0</v>
      </c>
      <c r="AX111" s="76">
        <f t="shared" si="24"/>
        <v>11537.9859375</v>
      </c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1:65" hidden="1" outlineLevel="1" x14ac:dyDescent="0.25">
      <c r="A112" s="84">
        <f t="shared" si="25"/>
        <v>38687</v>
      </c>
      <c r="B112" s="23">
        <f t="shared" si="26"/>
        <v>38687</v>
      </c>
      <c r="C112" s="24">
        <f t="shared" si="42"/>
        <v>62</v>
      </c>
      <c r="D112" s="25">
        <f t="shared" si="27"/>
        <v>5.166666666666667</v>
      </c>
      <c r="F112" s="76">
        <f t="shared" si="10"/>
        <v>14883.577928477112</v>
      </c>
      <c r="G112" s="80">
        <f t="shared" si="11"/>
        <v>-16474.66114870779</v>
      </c>
      <c r="H112" s="80">
        <f t="shared" si="28"/>
        <v>-1591.0832202306774</v>
      </c>
      <c r="I112" s="112"/>
      <c r="J112" s="53">
        <f t="shared" si="52"/>
        <v>0</v>
      </c>
      <c r="K112" s="53">
        <f t="shared" si="52"/>
        <v>0</v>
      </c>
      <c r="L112" s="53">
        <f t="shared" si="52"/>
        <v>0</v>
      </c>
      <c r="M112" s="53">
        <f t="shared" si="51"/>
        <v>0</v>
      </c>
      <c r="N112" s="53">
        <f t="shared" si="51"/>
        <v>0</v>
      </c>
      <c r="O112" s="54">
        <f t="shared" si="51"/>
        <v>5016515.625</v>
      </c>
      <c r="Q112" s="66">
        <f t="shared" si="30"/>
        <v>2.9</v>
      </c>
      <c r="R112" s="58">
        <f t="shared" si="53"/>
        <v>-7.0000000000000007E-2</v>
      </c>
      <c r="S112" s="57">
        <f t="shared" si="53"/>
        <v>0.1</v>
      </c>
      <c r="T112" s="76">
        <f t="shared" si="31"/>
        <v>14883.577928477112</v>
      </c>
      <c r="U112" s="76">
        <f t="shared" si="32"/>
        <v>0</v>
      </c>
      <c r="W112" s="37">
        <f t="shared" si="33"/>
        <v>486.6666666666701</v>
      </c>
      <c r="X112" s="37">
        <f t="shared" si="14"/>
        <v>386.89828046119851</v>
      </c>
      <c r="Y112" s="39">
        <f t="shared" si="54"/>
        <v>0.48632045587089406</v>
      </c>
      <c r="Z112" s="39">
        <f t="shared" si="54"/>
        <v>0.46425558251518401</v>
      </c>
      <c r="AA112" s="72">
        <f t="shared" si="34"/>
        <v>873.56494712786866</v>
      </c>
      <c r="AB112" s="41"/>
      <c r="AC112" s="37">
        <f t="shared" si="35"/>
        <v>1591.6666666666781</v>
      </c>
      <c r="AD112" s="37">
        <f t="shared" si="16"/>
        <v>344.42406577640162</v>
      </c>
      <c r="AE112" s="39">
        <f t="shared" si="55"/>
        <v>0.40291392643582274</v>
      </c>
      <c r="AF112" s="39">
        <f t="shared" si="55"/>
        <v>0.14456460306719343</v>
      </c>
      <c r="AG112" s="72">
        <f t="shared" si="36"/>
        <v>2653.303577593058</v>
      </c>
      <c r="AI112" s="37">
        <f t="shared" si="37"/>
        <v>485.18657090833682</v>
      </c>
      <c r="AJ112" s="37">
        <f t="shared" si="18"/>
        <v>498.11618516325575</v>
      </c>
      <c r="AK112" s="39">
        <f t="shared" si="19"/>
        <v>2.8468024449127695E-2</v>
      </c>
      <c r="AL112" s="39">
        <f t="shared" si="38"/>
        <v>5.7499999999999996E-2</v>
      </c>
      <c r="AM112" s="72">
        <f t="shared" si="39"/>
        <v>1409.8066864868651</v>
      </c>
      <c r="AO112" s="13">
        <f t="shared" si="20"/>
        <v>0.25</v>
      </c>
      <c r="AP112" s="39">
        <f t="shared" si="40"/>
        <v>3.1049999999999998E-2</v>
      </c>
      <c r="AQ112" s="72">
        <f t="shared" si="41"/>
        <v>0</v>
      </c>
      <c r="AS112" s="58">
        <f t="shared" si="56"/>
        <v>1</v>
      </c>
      <c r="AT112" s="57">
        <f t="shared" si="56"/>
        <v>1</v>
      </c>
      <c r="AU112" s="57">
        <f t="shared" si="56"/>
        <v>2.2999999999999998</v>
      </c>
      <c r="AV112" s="76">
        <f t="shared" si="22"/>
        <v>0</v>
      </c>
      <c r="AW112" s="76">
        <f t="shared" si="23"/>
        <v>0</v>
      </c>
      <c r="AX112" s="76">
        <f t="shared" si="24"/>
        <v>11537.9859375</v>
      </c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1:65" hidden="1" outlineLevel="1" x14ac:dyDescent="0.25">
      <c r="A113" s="84">
        <f t="shared" si="25"/>
        <v>38718</v>
      </c>
      <c r="B113" s="23">
        <f t="shared" si="26"/>
        <v>38718</v>
      </c>
      <c r="C113" s="24">
        <f t="shared" si="42"/>
        <v>63</v>
      </c>
      <c r="D113" s="25">
        <f t="shared" si="27"/>
        <v>5.25</v>
      </c>
      <c r="F113" s="76">
        <f t="shared" si="10"/>
        <v>14883.577928477112</v>
      </c>
      <c r="G113" s="80">
        <f t="shared" si="11"/>
        <v>-16477.320002297038</v>
      </c>
      <c r="H113" s="80">
        <f t="shared" si="28"/>
        <v>-1593.7420738199253</v>
      </c>
      <c r="I113" s="112"/>
      <c r="J113" s="53">
        <f t="shared" si="52"/>
        <v>0</v>
      </c>
      <c r="K113" s="53">
        <f t="shared" si="52"/>
        <v>0</v>
      </c>
      <c r="L113" s="53">
        <f t="shared" si="52"/>
        <v>0</v>
      </c>
      <c r="M113" s="53">
        <f t="shared" si="51"/>
        <v>0</v>
      </c>
      <c r="N113" s="53">
        <f t="shared" si="51"/>
        <v>0</v>
      </c>
      <c r="O113" s="54">
        <f t="shared" si="51"/>
        <v>5016515.625</v>
      </c>
      <c r="Q113" s="66">
        <f t="shared" si="30"/>
        <v>2.9</v>
      </c>
      <c r="R113" s="58">
        <f t="shared" si="53"/>
        <v>-7.0000000000000007E-2</v>
      </c>
      <c r="S113" s="57">
        <f t="shared" si="53"/>
        <v>0.1</v>
      </c>
      <c r="T113" s="76">
        <f t="shared" si="31"/>
        <v>14883.577928477112</v>
      </c>
      <c r="U113" s="76">
        <f t="shared" si="32"/>
        <v>0</v>
      </c>
      <c r="W113" s="37">
        <f t="shared" si="33"/>
        <v>486.66666666666487</v>
      </c>
      <c r="X113" s="37">
        <f t="shared" si="14"/>
        <v>387.43157754490778</v>
      </c>
      <c r="Y113" s="39">
        <f t="shared" si="54"/>
        <v>0.48699079558022795</v>
      </c>
      <c r="Z113" s="39">
        <f t="shared" si="54"/>
        <v>0.46489550820303638</v>
      </c>
      <c r="AA113" s="72">
        <f t="shared" si="34"/>
        <v>874.09824421157259</v>
      </c>
      <c r="AB113" s="41"/>
      <c r="AC113" s="37">
        <f t="shared" si="35"/>
        <v>1591.6666666666611</v>
      </c>
      <c r="AD113" s="37">
        <f t="shared" si="16"/>
        <v>344.8988167874914</v>
      </c>
      <c r="AE113" s="39">
        <f t="shared" si="55"/>
        <v>0.40346929934081371</v>
      </c>
      <c r="AF113" s="39">
        <f t="shared" si="55"/>
        <v>0.14476386960601606</v>
      </c>
      <c r="AG113" s="72">
        <f t="shared" si="36"/>
        <v>2654.766928290499</v>
      </c>
      <c r="AI113" s="37">
        <f t="shared" si="37"/>
        <v>485.18657090833165</v>
      </c>
      <c r="AJ113" s="37">
        <f t="shared" si="18"/>
        <v>498.63210701688996</v>
      </c>
      <c r="AK113" s="39">
        <f t="shared" si="19"/>
        <v>2.8497510091997212E-2</v>
      </c>
      <c r="AL113" s="39">
        <f t="shared" si="38"/>
        <v>5.7499999999999996E-2</v>
      </c>
      <c r="AM113" s="72">
        <f t="shared" si="39"/>
        <v>1410.4688922949674</v>
      </c>
      <c r="AO113" s="13">
        <f t="shared" si="20"/>
        <v>0.25</v>
      </c>
      <c r="AP113" s="39">
        <f t="shared" si="40"/>
        <v>3.1049999999999998E-2</v>
      </c>
      <c r="AQ113" s="72">
        <f t="shared" si="41"/>
        <v>0</v>
      </c>
      <c r="AS113" s="58">
        <f t="shared" si="56"/>
        <v>1</v>
      </c>
      <c r="AT113" s="57">
        <f t="shared" si="56"/>
        <v>1</v>
      </c>
      <c r="AU113" s="57">
        <f t="shared" si="56"/>
        <v>2.2999999999999998</v>
      </c>
      <c r="AV113" s="76">
        <f t="shared" si="22"/>
        <v>0</v>
      </c>
      <c r="AW113" s="76">
        <f t="shared" si="23"/>
        <v>0</v>
      </c>
      <c r="AX113" s="76">
        <f t="shared" si="24"/>
        <v>11537.9859375</v>
      </c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1:65" hidden="1" outlineLevel="1" x14ac:dyDescent="0.25">
      <c r="A114" s="84">
        <f t="shared" si="25"/>
        <v>38749</v>
      </c>
      <c r="B114" s="23">
        <f t="shared" si="26"/>
        <v>38749</v>
      </c>
      <c r="C114" s="24">
        <f t="shared" si="42"/>
        <v>64</v>
      </c>
      <c r="D114" s="25">
        <f t="shared" si="27"/>
        <v>5.333333333333333</v>
      </c>
      <c r="F114" s="76">
        <f t="shared" si="10"/>
        <v>14883.577928477112</v>
      </c>
      <c r="G114" s="80">
        <f t="shared" si="11"/>
        <v>-16479.982293924561</v>
      </c>
      <c r="H114" s="80">
        <f t="shared" si="28"/>
        <v>-1596.4043654474481</v>
      </c>
      <c r="I114" s="112"/>
      <c r="J114" s="53">
        <f t="shared" si="52"/>
        <v>0</v>
      </c>
      <c r="K114" s="53">
        <f t="shared" si="52"/>
        <v>0</v>
      </c>
      <c r="L114" s="53">
        <f t="shared" si="52"/>
        <v>0</v>
      </c>
      <c r="M114" s="53">
        <f t="shared" si="51"/>
        <v>0</v>
      </c>
      <c r="N114" s="53">
        <f t="shared" si="51"/>
        <v>0</v>
      </c>
      <c r="O114" s="54">
        <f t="shared" si="51"/>
        <v>5016515.625</v>
      </c>
      <c r="Q114" s="66">
        <f t="shared" si="30"/>
        <v>2.9</v>
      </c>
      <c r="R114" s="58">
        <f t="shared" si="53"/>
        <v>-7.0000000000000007E-2</v>
      </c>
      <c r="S114" s="57">
        <f t="shared" si="53"/>
        <v>0.1</v>
      </c>
      <c r="T114" s="76">
        <f t="shared" si="31"/>
        <v>14883.577928477112</v>
      </c>
      <c r="U114" s="76">
        <f t="shared" si="32"/>
        <v>0</v>
      </c>
      <c r="W114" s="37">
        <f t="shared" si="33"/>
        <v>486.66666666666487</v>
      </c>
      <c r="X114" s="37">
        <f t="shared" si="14"/>
        <v>387.96560972048871</v>
      </c>
      <c r="Y114" s="39">
        <f t="shared" si="54"/>
        <v>0.48766205927974265</v>
      </c>
      <c r="Z114" s="39">
        <f t="shared" si="54"/>
        <v>0.46553631595865796</v>
      </c>
      <c r="AA114" s="72">
        <f t="shared" si="34"/>
        <v>874.63227638715352</v>
      </c>
      <c r="AB114" s="41"/>
      <c r="AC114" s="37">
        <f t="shared" si="35"/>
        <v>1591.6666666666611</v>
      </c>
      <c r="AD114" s="37">
        <f t="shared" si="16"/>
        <v>345.3742221910764</v>
      </c>
      <c r="AE114" s="39">
        <f t="shared" si="55"/>
        <v>0.40402543776678423</v>
      </c>
      <c r="AF114" s="39">
        <f t="shared" si="55"/>
        <v>0.14496341081203004</v>
      </c>
      <c r="AG114" s="72">
        <f t="shared" si="36"/>
        <v>2656.232296057301</v>
      </c>
      <c r="AI114" s="37">
        <f t="shared" si="37"/>
        <v>485.18657090833165</v>
      </c>
      <c r="AJ114" s="37">
        <f t="shared" si="18"/>
        <v>499.14856323453336</v>
      </c>
      <c r="AK114" s="39">
        <f t="shared" si="19"/>
        <v>2.852702627450383E-2</v>
      </c>
      <c r="AL114" s="39">
        <f t="shared" si="38"/>
        <v>5.7499999999999996E-2</v>
      </c>
      <c r="AM114" s="72">
        <f t="shared" si="39"/>
        <v>1411.1317839801068</v>
      </c>
      <c r="AO114" s="13">
        <f t="shared" si="20"/>
        <v>0.25</v>
      </c>
      <c r="AP114" s="39">
        <f t="shared" si="40"/>
        <v>3.1049999999999998E-2</v>
      </c>
      <c r="AQ114" s="72">
        <f t="shared" si="41"/>
        <v>0</v>
      </c>
      <c r="AS114" s="58">
        <f t="shared" si="56"/>
        <v>1</v>
      </c>
      <c r="AT114" s="57">
        <f t="shared" si="56"/>
        <v>1</v>
      </c>
      <c r="AU114" s="57">
        <f t="shared" si="56"/>
        <v>2.2999999999999998</v>
      </c>
      <c r="AV114" s="76">
        <f t="shared" si="22"/>
        <v>0</v>
      </c>
      <c r="AW114" s="76">
        <f t="shared" si="23"/>
        <v>0</v>
      </c>
      <c r="AX114" s="76">
        <f t="shared" si="24"/>
        <v>11537.9859375</v>
      </c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1:65" hidden="1" outlineLevel="1" x14ac:dyDescent="0.25">
      <c r="A115" s="84">
        <f t="shared" si="25"/>
        <v>38777</v>
      </c>
      <c r="B115" s="23">
        <f t="shared" si="26"/>
        <v>38777</v>
      </c>
      <c r="C115" s="24">
        <f t="shared" si="42"/>
        <v>65</v>
      </c>
      <c r="D115" s="25">
        <f t="shared" si="27"/>
        <v>5.416666666666667</v>
      </c>
      <c r="F115" s="76">
        <f t="shared" ref="F115:F178" si="57">+SUM($T115:$U115)</f>
        <v>14883.577928477112</v>
      </c>
      <c r="G115" s="80">
        <f t="shared" ref="G115:G178" si="58">-SUM($AA115,$AG115,$AM115,$AQ115,$AV115:$AX115)</f>
        <v>-16482.648028094307</v>
      </c>
      <c r="H115" s="80">
        <f t="shared" si="28"/>
        <v>-1599.0700996171945</v>
      </c>
      <c r="I115" s="112"/>
      <c r="J115" s="53">
        <f t="shared" si="52"/>
        <v>0</v>
      </c>
      <c r="K115" s="53">
        <f t="shared" si="52"/>
        <v>0</v>
      </c>
      <c r="L115" s="53">
        <f t="shared" si="52"/>
        <v>0</v>
      </c>
      <c r="M115" s="53">
        <f t="shared" si="51"/>
        <v>0</v>
      </c>
      <c r="N115" s="53">
        <f t="shared" si="51"/>
        <v>0</v>
      </c>
      <c r="O115" s="54">
        <f t="shared" si="51"/>
        <v>5016515.625</v>
      </c>
      <c r="Q115" s="66">
        <f t="shared" si="30"/>
        <v>2.9</v>
      </c>
      <c r="R115" s="58">
        <f t="shared" si="53"/>
        <v>-7.0000000000000007E-2</v>
      </c>
      <c r="S115" s="57">
        <f t="shared" si="53"/>
        <v>0.1</v>
      </c>
      <c r="T115" s="76">
        <f t="shared" si="31"/>
        <v>14883.577928477112</v>
      </c>
      <c r="U115" s="76">
        <f t="shared" si="32"/>
        <v>0</v>
      </c>
      <c r="W115" s="37">
        <f t="shared" si="33"/>
        <v>486.6666666666701</v>
      </c>
      <c r="X115" s="37">
        <f t="shared" ref="X115:X178" si="59">IF($B115=" ",0,IF($B115&gt;=X$25,IF($B115&lt;=X$29,X$27,IF($B115&lt;=X$33,X$31,X$31*(1+X$38)^(IF(X$36&gt;$B115,-1,1)*(YEARFRAC($B115,X$36)))))*($D115-$D114)*365/1000,0))</f>
        <v>388.5003780011852</v>
      </c>
      <c r="Y115" s="39">
        <f t="shared" si="54"/>
        <v>0.4883342482430576</v>
      </c>
      <c r="Z115" s="39">
        <f t="shared" si="54"/>
        <v>0.46617800699788275</v>
      </c>
      <c r="AA115" s="72">
        <f t="shared" si="34"/>
        <v>875.16704466785529</v>
      </c>
      <c r="AB115" s="41"/>
      <c r="AC115" s="37">
        <f t="shared" si="35"/>
        <v>1591.6666666666781</v>
      </c>
      <c r="AD115" s="37">
        <f t="shared" ref="AD115:AD178" si="60">IF($B115=" ",0,IF($B115&gt;=AD$25,IF($B115&lt;=AD$29,AD$27,IF($B115&lt;=AD$33,AD$31,AD$31*(1+AD$38)^(IF(AD$36&gt;$B115,-1,1)*(YEARFRAC($B115,AD$36)))))*($D115-$D114)*365/1000,0))</f>
        <v>345.85028288916521</v>
      </c>
      <c r="AE115" s="39">
        <f t="shared" si="55"/>
        <v>0.40458234276892124</v>
      </c>
      <c r="AF115" s="39">
        <f t="shared" si="55"/>
        <v>0.14516322706383414</v>
      </c>
      <c r="AG115" s="72">
        <f t="shared" si="36"/>
        <v>2657.6996836737744</v>
      </c>
      <c r="AI115" s="37">
        <f t="shared" si="37"/>
        <v>485.18657090833682</v>
      </c>
      <c r="AJ115" s="37">
        <f t="shared" ref="AJ115:AJ178" si="61">IF($B115=" ",0,IF($B115&gt;=AJ$33,AJ$25*(1+AJ$30)^(IF(AJ$28&gt;$B115,-1,1)*(YEARFRAC($B115,AJ$28)))*($D115-$D114),0))</f>
        <v>499.66555436965132</v>
      </c>
      <c r="AK115" s="39">
        <f t="shared" ref="AK115:AK178" si="62">IF($B115=" ",0,AK$25*(1+AK$30)^(IF(AK$28&gt;$B115,-1,1)*(YEARFRAC($B115,AK$28))))</f>
        <v>2.8556573028278843E-2</v>
      </c>
      <c r="AL115" s="39">
        <f t="shared" si="38"/>
        <v>5.7499999999999996E-2</v>
      </c>
      <c r="AM115" s="72">
        <f t="shared" si="39"/>
        <v>1411.7953622526779</v>
      </c>
      <c r="AO115" s="13">
        <f t="shared" ref="AO115:AO178" si="63">IF($B115=" ",0,$AO$25)</f>
        <v>0.25</v>
      </c>
      <c r="AP115" s="39">
        <f t="shared" si="40"/>
        <v>3.1049999999999998E-2</v>
      </c>
      <c r="AQ115" s="72">
        <f t="shared" si="41"/>
        <v>0</v>
      </c>
      <c r="AS115" s="58">
        <f t="shared" si="56"/>
        <v>1</v>
      </c>
      <c r="AT115" s="57">
        <f t="shared" si="56"/>
        <v>1</v>
      </c>
      <c r="AU115" s="57">
        <f t="shared" si="56"/>
        <v>2.2999999999999998</v>
      </c>
      <c r="AV115" s="76">
        <f t="shared" ref="AV115:AV178" si="64">+AS115*SUM(J115:K115)/1000</f>
        <v>0</v>
      </c>
      <c r="AW115" s="76">
        <f t="shared" ref="AW115:AW178" si="65">+AT115*SUM(L115:M115)/1000</f>
        <v>0</v>
      </c>
      <c r="AX115" s="76">
        <f t="shared" ref="AX115:AX178" si="66">+AU115*SUM(N115:O115)/1000</f>
        <v>11537.9859375</v>
      </c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1:65" hidden="1" outlineLevel="1" x14ac:dyDescent="0.25">
      <c r="A116" s="84">
        <f t="shared" ref="A116:A179" si="67">+IF(B116=" ",A115,B116)</f>
        <v>38808</v>
      </c>
      <c r="B116" s="23">
        <f t="shared" ref="B116:B179" si="68">IF(B115=" "," ",IF(EDATE(B115,1)&gt;=EndDate," ",EDATE(B115,1)))</f>
        <v>38808</v>
      </c>
      <c r="C116" s="24">
        <f t="shared" si="42"/>
        <v>66</v>
      </c>
      <c r="D116" s="25">
        <f t="shared" ref="D116:D179" si="69">C116/12</f>
        <v>5.5</v>
      </c>
      <c r="F116" s="76">
        <f t="shared" si="57"/>
        <v>14883.577928477112</v>
      </c>
      <c r="G116" s="80">
        <f t="shared" si="58"/>
        <v>-16485.317209316068</v>
      </c>
      <c r="H116" s="80">
        <f t="shared" ref="H116:H179" si="70">+SUM(F116:G116)</f>
        <v>-1601.7392808389559</v>
      </c>
      <c r="I116" s="112"/>
      <c r="J116" s="53">
        <f t="shared" si="52"/>
        <v>0</v>
      </c>
      <c r="K116" s="53">
        <f t="shared" si="52"/>
        <v>0</v>
      </c>
      <c r="L116" s="53">
        <f t="shared" si="52"/>
        <v>0</v>
      </c>
      <c r="M116" s="53">
        <f t="shared" si="51"/>
        <v>0</v>
      </c>
      <c r="N116" s="53">
        <f t="shared" si="51"/>
        <v>0</v>
      </c>
      <c r="O116" s="54">
        <f t="shared" si="51"/>
        <v>5016515.625</v>
      </c>
      <c r="Q116" s="66">
        <f t="shared" ref="Q116:Q179" si="71">IF($B116=" ",0,IF($B116&lt;=DATE(2003,12,31),3.55,2.9))</f>
        <v>2.9</v>
      </c>
      <c r="R116" s="58">
        <f t="shared" si="53"/>
        <v>-7.0000000000000007E-2</v>
      </c>
      <c r="S116" s="57">
        <f t="shared" si="53"/>
        <v>0.1</v>
      </c>
      <c r="T116" s="76">
        <f t="shared" ref="T116:T179" si="72">+SUM($Q116,$S116)/1000*(SUM($J116*$J$37,$K116*$K$37,$L116*$L$37,$M116*$M$37,$N116*$N$37,$O116*$O$37))</f>
        <v>14883.577928477112</v>
      </c>
      <c r="U116" s="76">
        <f t="shared" ref="U116:U179" si="73">+SUM($Q116,$R116)/1000*(SUM(0))</f>
        <v>0</v>
      </c>
      <c r="W116" s="37">
        <f t="shared" ref="W116:W179" si="74">IF($B116=" ",0,1)*(IF($B116&gt;=W$25,1,0)*IF($B116&lt;=W$29,W$27,IF($B116&lt;=W$33,W$31,0))*($D116-$D115)*365/1000)</f>
        <v>486.66666666666487</v>
      </c>
      <c r="X116" s="37">
        <f t="shared" si="59"/>
        <v>389.03588340162543</v>
      </c>
      <c r="Y116" s="39">
        <f t="shared" si="54"/>
        <v>0.48900736374554837</v>
      </c>
      <c r="Z116" s="39">
        <f t="shared" si="54"/>
        <v>0.46682058253822112</v>
      </c>
      <c r="AA116" s="72">
        <f t="shared" ref="AA116:AA179" si="75">+W116+X116+Z116*SUM($J116*$J$37,$L116*$L$37,$N116*$N$37)/1000</f>
        <v>875.70255006829029</v>
      </c>
      <c r="AB116" s="41"/>
      <c r="AC116" s="37">
        <f t="shared" ref="AC116:AC179" si="76">IF($B116=" ",0,1)*(IF($B116&gt;=AC$25,1,0)*IF($B116&lt;=AC$29,AC$27,IF($B116&lt;=AC$33,AC$31,0))*($D116-$D115)*365/1000)</f>
        <v>1591.6666666666611</v>
      </c>
      <c r="AD116" s="37">
        <f t="shared" si="60"/>
        <v>346.32699978499886</v>
      </c>
      <c r="AE116" s="39">
        <f t="shared" si="55"/>
        <v>0.40514001540386668</v>
      </c>
      <c r="AF116" s="39">
        <f t="shared" si="55"/>
        <v>0.14536331874054903</v>
      </c>
      <c r="AG116" s="72">
        <f t="shared" ref="AG116:AG179" si="77">+AC116+AD116+AF116*SUM($K116*$K$37,$M116*$M$37,$O116*$O$37)/1000</f>
        <v>2659.1690939239998</v>
      </c>
      <c r="AI116" s="37">
        <f t="shared" ref="AI116:AI179" si="78">IF($B116=" ",0,1)*IF($B116&gt;=AI$33,AI$25*($D116-$D115),0)</f>
        <v>485.18657090833165</v>
      </c>
      <c r="AJ116" s="37">
        <f t="shared" si="61"/>
        <v>500.18308097626635</v>
      </c>
      <c r="AK116" s="39">
        <f t="shared" si="62"/>
        <v>2.8586150384986322E-2</v>
      </c>
      <c r="AL116" s="39">
        <f t="shared" ref="AL116:AL179" si="79">IF($B116=" ",0,AL$25*AL$28)</f>
        <v>5.7499999999999996E-2</v>
      </c>
      <c r="AM116" s="72">
        <f t="shared" ref="AM116:AM179" si="80">+AI116+AJ116+SUM(AK116:AL116)*SUM($J116*$J$37,$K116*$K$37,$L116*$L$37,$M116*$M$37,$N116*$N$37,$O116*$O$37)/1000</f>
        <v>1412.4596278237791</v>
      </c>
      <c r="AO116" s="13">
        <f t="shared" si="63"/>
        <v>0.25</v>
      </c>
      <c r="AP116" s="39">
        <f t="shared" ref="AP116:AP179" si="81">IF($B116=" ",0,AP$25*AP$28)</f>
        <v>3.1049999999999998E-2</v>
      </c>
      <c r="AQ116" s="72">
        <f t="shared" ref="AQ116:AQ179" si="82">SUM(AO116:AP116)*SUM(0)/1000</f>
        <v>0</v>
      </c>
      <c r="AS116" s="58">
        <f t="shared" si="56"/>
        <v>1</v>
      </c>
      <c r="AT116" s="57">
        <f t="shared" si="56"/>
        <v>1</v>
      </c>
      <c r="AU116" s="57">
        <f t="shared" si="56"/>
        <v>2.2999999999999998</v>
      </c>
      <c r="AV116" s="76">
        <f t="shared" si="64"/>
        <v>0</v>
      </c>
      <c r="AW116" s="76">
        <f t="shared" si="65"/>
        <v>0</v>
      </c>
      <c r="AX116" s="76">
        <f t="shared" si="66"/>
        <v>11537.9859375</v>
      </c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1:65" hidden="1" outlineLevel="1" x14ac:dyDescent="0.25">
      <c r="A117" s="84">
        <f t="shared" si="67"/>
        <v>38838</v>
      </c>
      <c r="B117" s="23">
        <f t="shared" si="68"/>
        <v>38838</v>
      </c>
      <c r="C117" s="24">
        <f t="shared" ref="C117:C180" si="83">IF($B117&lt;&gt;" ",C116+1,C116)</f>
        <v>67</v>
      </c>
      <c r="D117" s="25">
        <f t="shared" si="69"/>
        <v>5.583333333333333</v>
      </c>
      <c r="F117" s="76">
        <f t="shared" si="57"/>
        <v>14883.577928477112</v>
      </c>
      <c r="G117" s="80">
        <f t="shared" si="58"/>
        <v>-16487.989842105853</v>
      </c>
      <c r="H117" s="80">
        <f t="shared" si="70"/>
        <v>-1604.4119136287409</v>
      </c>
      <c r="I117" s="112"/>
      <c r="J117" s="53">
        <f t="shared" si="52"/>
        <v>0</v>
      </c>
      <c r="K117" s="53">
        <f t="shared" si="52"/>
        <v>0</v>
      </c>
      <c r="L117" s="53">
        <f t="shared" si="52"/>
        <v>0</v>
      </c>
      <c r="M117" s="53">
        <f t="shared" si="51"/>
        <v>0</v>
      </c>
      <c r="N117" s="53">
        <f t="shared" si="51"/>
        <v>0</v>
      </c>
      <c r="O117" s="54">
        <f t="shared" si="51"/>
        <v>5016515.625</v>
      </c>
      <c r="Q117" s="66">
        <f t="shared" si="71"/>
        <v>2.9</v>
      </c>
      <c r="R117" s="58">
        <f t="shared" si="53"/>
        <v>-7.0000000000000007E-2</v>
      </c>
      <c r="S117" s="57">
        <f t="shared" si="53"/>
        <v>0.1</v>
      </c>
      <c r="T117" s="76">
        <f t="shared" si="72"/>
        <v>14883.577928477112</v>
      </c>
      <c r="U117" s="76">
        <f t="shared" si="73"/>
        <v>0</v>
      </c>
      <c r="W117" s="37">
        <f t="shared" si="74"/>
        <v>486.66666666666487</v>
      </c>
      <c r="X117" s="37">
        <f t="shared" si="59"/>
        <v>389.57212693786096</v>
      </c>
      <c r="Y117" s="39">
        <f t="shared" si="54"/>
        <v>0.48968140706434787</v>
      </c>
      <c r="Z117" s="39">
        <f t="shared" si="54"/>
        <v>0.4674640437988612</v>
      </c>
      <c r="AA117" s="72">
        <f t="shared" si="75"/>
        <v>876.23879360452588</v>
      </c>
      <c r="AB117" s="41"/>
      <c r="AC117" s="37">
        <f t="shared" si="76"/>
        <v>1591.6666666666611</v>
      </c>
      <c r="AD117" s="37">
        <f t="shared" si="60"/>
        <v>346.8043737830854</v>
      </c>
      <c r="AE117" s="39">
        <f t="shared" si="55"/>
        <v>0.40569845672971838</v>
      </c>
      <c r="AF117" s="39">
        <f t="shared" si="55"/>
        <v>0.14556368622181781</v>
      </c>
      <c r="AG117" s="72">
        <f t="shared" si="77"/>
        <v>2660.6405295960185</v>
      </c>
      <c r="AI117" s="37">
        <f t="shared" si="78"/>
        <v>485.18657090833165</v>
      </c>
      <c r="AJ117" s="37">
        <f t="shared" si="61"/>
        <v>500.70114360900703</v>
      </c>
      <c r="AK117" s="39">
        <f t="shared" si="62"/>
        <v>2.8615758376323137E-2</v>
      </c>
      <c r="AL117" s="39">
        <f t="shared" si="79"/>
        <v>5.7499999999999996E-2</v>
      </c>
      <c r="AM117" s="72">
        <f t="shared" si="80"/>
        <v>1413.1245814053091</v>
      </c>
      <c r="AO117" s="13">
        <f t="shared" si="63"/>
        <v>0.25</v>
      </c>
      <c r="AP117" s="39">
        <f t="shared" si="81"/>
        <v>3.1049999999999998E-2</v>
      </c>
      <c r="AQ117" s="72">
        <f t="shared" si="82"/>
        <v>0</v>
      </c>
      <c r="AS117" s="58">
        <f t="shared" si="56"/>
        <v>1</v>
      </c>
      <c r="AT117" s="57">
        <f t="shared" si="56"/>
        <v>1</v>
      </c>
      <c r="AU117" s="57">
        <f t="shared" si="56"/>
        <v>2.2999999999999998</v>
      </c>
      <c r="AV117" s="76">
        <f t="shared" si="64"/>
        <v>0</v>
      </c>
      <c r="AW117" s="76">
        <f t="shared" si="65"/>
        <v>0</v>
      </c>
      <c r="AX117" s="76">
        <f t="shared" si="66"/>
        <v>11537.9859375</v>
      </c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1:65" hidden="1" outlineLevel="1" x14ac:dyDescent="0.25">
      <c r="A118" s="84">
        <f t="shared" si="67"/>
        <v>38869</v>
      </c>
      <c r="B118" s="23">
        <f t="shared" si="68"/>
        <v>38869</v>
      </c>
      <c r="C118" s="24">
        <f t="shared" si="83"/>
        <v>68</v>
      </c>
      <c r="D118" s="25">
        <f t="shared" si="69"/>
        <v>5.666666666666667</v>
      </c>
      <c r="F118" s="76">
        <f t="shared" si="57"/>
        <v>14883.577928477112</v>
      </c>
      <c r="G118" s="80">
        <f t="shared" si="58"/>
        <v>-16490.665930985528</v>
      </c>
      <c r="H118" s="80">
        <f t="shared" si="70"/>
        <v>-1607.0880025084152</v>
      </c>
      <c r="I118" s="112"/>
      <c r="J118" s="53">
        <f t="shared" si="52"/>
        <v>0</v>
      </c>
      <c r="K118" s="53">
        <f t="shared" si="52"/>
        <v>0</v>
      </c>
      <c r="L118" s="53">
        <f t="shared" si="52"/>
        <v>0</v>
      </c>
      <c r="M118" s="53">
        <f t="shared" si="51"/>
        <v>0</v>
      </c>
      <c r="N118" s="53">
        <f t="shared" si="51"/>
        <v>0</v>
      </c>
      <c r="O118" s="54">
        <f t="shared" si="51"/>
        <v>5016515.625</v>
      </c>
      <c r="Q118" s="66">
        <f t="shared" si="71"/>
        <v>2.9</v>
      </c>
      <c r="R118" s="58">
        <f t="shared" si="53"/>
        <v>-7.0000000000000007E-2</v>
      </c>
      <c r="S118" s="57">
        <f t="shared" si="53"/>
        <v>0.1</v>
      </c>
      <c r="T118" s="76">
        <f t="shared" si="72"/>
        <v>14883.577928477112</v>
      </c>
      <c r="U118" s="76">
        <f t="shared" si="73"/>
        <v>0</v>
      </c>
      <c r="W118" s="37">
        <f t="shared" si="74"/>
        <v>486.6666666666701</v>
      </c>
      <c r="X118" s="37">
        <f t="shared" si="59"/>
        <v>390.10910962733163</v>
      </c>
      <c r="Y118" s="39">
        <f t="shared" si="54"/>
        <v>0.49035637947834987</v>
      </c>
      <c r="Z118" s="39">
        <f t="shared" si="54"/>
        <v>0.46810839200067195</v>
      </c>
      <c r="AA118" s="72">
        <f t="shared" si="75"/>
        <v>876.77577629400173</v>
      </c>
      <c r="AB118" s="41"/>
      <c r="AC118" s="37">
        <f t="shared" si="76"/>
        <v>1591.6666666666781</v>
      </c>
      <c r="AD118" s="37">
        <f t="shared" si="60"/>
        <v>347.28240578916854</v>
      </c>
      <c r="AE118" s="39">
        <f t="shared" si="55"/>
        <v>0.40625766780603306</v>
      </c>
      <c r="AF118" s="39">
        <f t="shared" si="55"/>
        <v>0.14576432988780708</v>
      </c>
      <c r="AG118" s="72">
        <f t="shared" si="77"/>
        <v>2662.1139934816538</v>
      </c>
      <c r="AI118" s="37">
        <f t="shared" si="78"/>
        <v>485.18657090833682</v>
      </c>
      <c r="AJ118" s="37">
        <f t="shared" si="61"/>
        <v>501.21974282306036</v>
      </c>
      <c r="AK118" s="39">
        <f t="shared" si="62"/>
        <v>2.8645397034018985E-2</v>
      </c>
      <c r="AL118" s="39">
        <f t="shared" si="79"/>
        <v>5.7499999999999996E-2</v>
      </c>
      <c r="AM118" s="72">
        <f t="shared" si="80"/>
        <v>1413.7902237098715</v>
      </c>
      <c r="AO118" s="13">
        <f t="shared" si="63"/>
        <v>0.25</v>
      </c>
      <c r="AP118" s="39">
        <f t="shared" si="81"/>
        <v>3.1049999999999998E-2</v>
      </c>
      <c r="AQ118" s="72">
        <f t="shared" si="82"/>
        <v>0</v>
      </c>
      <c r="AS118" s="58">
        <f t="shared" si="56"/>
        <v>1</v>
      </c>
      <c r="AT118" s="57">
        <f t="shared" si="56"/>
        <v>1</v>
      </c>
      <c r="AU118" s="57">
        <f t="shared" si="56"/>
        <v>2.2999999999999998</v>
      </c>
      <c r="AV118" s="76">
        <f t="shared" si="64"/>
        <v>0</v>
      </c>
      <c r="AW118" s="76">
        <f t="shared" si="65"/>
        <v>0</v>
      </c>
      <c r="AX118" s="76">
        <f t="shared" si="66"/>
        <v>11537.9859375</v>
      </c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1:65" hidden="1" outlineLevel="1" x14ac:dyDescent="0.25">
      <c r="A119" s="84">
        <f t="shared" si="67"/>
        <v>38899</v>
      </c>
      <c r="B119" s="23">
        <f t="shared" si="68"/>
        <v>38899</v>
      </c>
      <c r="C119" s="24">
        <f t="shared" si="83"/>
        <v>69</v>
      </c>
      <c r="D119" s="25">
        <f t="shared" si="69"/>
        <v>5.75</v>
      </c>
      <c r="F119" s="76">
        <f t="shared" si="57"/>
        <v>14883.577928477112</v>
      </c>
      <c r="G119" s="80">
        <f t="shared" si="58"/>
        <v>-16493.345480482825</v>
      </c>
      <c r="H119" s="80">
        <f t="shared" si="70"/>
        <v>-1609.7675520057128</v>
      </c>
      <c r="I119" s="112"/>
      <c r="J119" s="53">
        <f t="shared" si="52"/>
        <v>0</v>
      </c>
      <c r="K119" s="53">
        <f t="shared" si="52"/>
        <v>0</v>
      </c>
      <c r="L119" s="53">
        <f t="shared" si="52"/>
        <v>0</v>
      </c>
      <c r="M119" s="53">
        <f t="shared" si="51"/>
        <v>0</v>
      </c>
      <c r="N119" s="53">
        <f t="shared" si="51"/>
        <v>0</v>
      </c>
      <c r="O119" s="54">
        <f t="shared" si="51"/>
        <v>5016515.625</v>
      </c>
      <c r="Q119" s="66">
        <f t="shared" si="71"/>
        <v>2.9</v>
      </c>
      <c r="R119" s="58">
        <f t="shared" si="53"/>
        <v>-7.0000000000000007E-2</v>
      </c>
      <c r="S119" s="57">
        <f t="shared" si="53"/>
        <v>0.1</v>
      </c>
      <c r="T119" s="76">
        <f t="shared" si="72"/>
        <v>14883.577928477112</v>
      </c>
      <c r="U119" s="76">
        <f t="shared" si="73"/>
        <v>0</v>
      </c>
      <c r="W119" s="37">
        <f t="shared" si="74"/>
        <v>486.66666666666487</v>
      </c>
      <c r="X119" s="37">
        <f t="shared" si="59"/>
        <v>390.64683248886701</v>
      </c>
      <c r="Y119" s="39">
        <f t="shared" si="54"/>
        <v>0.49103228226821077</v>
      </c>
      <c r="Z119" s="39">
        <f t="shared" si="54"/>
        <v>0.46875362836620493</v>
      </c>
      <c r="AA119" s="72">
        <f t="shared" si="75"/>
        <v>877.31349915553187</v>
      </c>
      <c r="AB119" s="41"/>
      <c r="AC119" s="37">
        <f t="shared" si="76"/>
        <v>1591.6666666666611</v>
      </c>
      <c r="AD119" s="37">
        <f t="shared" si="60"/>
        <v>347.76109671022971</v>
      </c>
      <c r="AE119" s="39">
        <f t="shared" si="55"/>
        <v>0.40681764969382778</v>
      </c>
      <c r="AF119" s="39">
        <f t="shared" si="55"/>
        <v>0.1459652501192073</v>
      </c>
      <c r="AG119" s="72">
        <f t="shared" si="77"/>
        <v>2663.5894883765159</v>
      </c>
      <c r="AI119" s="37">
        <f t="shared" si="78"/>
        <v>485.18657090833165</v>
      </c>
      <c r="AJ119" s="37">
        <f t="shared" si="61"/>
        <v>501.73887917417221</v>
      </c>
      <c r="AK119" s="39">
        <f t="shared" si="62"/>
        <v>2.867506638983643E-2</v>
      </c>
      <c r="AL119" s="39">
        <f t="shared" si="79"/>
        <v>5.7499999999999996E-2</v>
      </c>
      <c r="AM119" s="72">
        <f t="shared" si="80"/>
        <v>1414.4565554507769</v>
      </c>
      <c r="AO119" s="13">
        <f t="shared" si="63"/>
        <v>0.25</v>
      </c>
      <c r="AP119" s="39">
        <f t="shared" si="81"/>
        <v>3.1049999999999998E-2</v>
      </c>
      <c r="AQ119" s="72">
        <f t="shared" si="82"/>
        <v>0</v>
      </c>
      <c r="AS119" s="58">
        <f t="shared" si="56"/>
        <v>1</v>
      </c>
      <c r="AT119" s="57">
        <f t="shared" si="56"/>
        <v>1</v>
      </c>
      <c r="AU119" s="57">
        <f t="shared" si="56"/>
        <v>2.2999999999999998</v>
      </c>
      <c r="AV119" s="76">
        <f t="shared" si="64"/>
        <v>0</v>
      </c>
      <c r="AW119" s="76">
        <f t="shared" si="65"/>
        <v>0</v>
      </c>
      <c r="AX119" s="76">
        <f t="shared" si="66"/>
        <v>11537.9859375</v>
      </c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1:65" hidden="1" outlineLevel="1" x14ac:dyDescent="0.25">
      <c r="A120" s="84">
        <f t="shared" si="67"/>
        <v>38930</v>
      </c>
      <c r="B120" s="23">
        <f t="shared" si="68"/>
        <v>38930</v>
      </c>
      <c r="C120" s="24">
        <f t="shared" si="83"/>
        <v>70</v>
      </c>
      <c r="D120" s="25">
        <f t="shared" si="69"/>
        <v>5.833333333333333</v>
      </c>
      <c r="F120" s="76">
        <f t="shared" si="57"/>
        <v>14883.577928477112</v>
      </c>
      <c r="G120" s="80">
        <f t="shared" si="58"/>
        <v>-16496.028495131719</v>
      </c>
      <c r="H120" s="80">
        <f t="shared" si="70"/>
        <v>-1612.4505666546065</v>
      </c>
      <c r="I120" s="112"/>
      <c r="J120" s="53">
        <f t="shared" si="52"/>
        <v>0</v>
      </c>
      <c r="K120" s="53">
        <f t="shared" si="52"/>
        <v>0</v>
      </c>
      <c r="L120" s="53">
        <f t="shared" si="52"/>
        <v>0</v>
      </c>
      <c r="M120" s="53">
        <f t="shared" si="51"/>
        <v>0</v>
      </c>
      <c r="N120" s="53">
        <f t="shared" si="51"/>
        <v>0</v>
      </c>
      <c r="O120" s="54">
        <f t="shared" si="51"/>
        <v>5016515.625</v>
      </c>
      <c r="Q120" s="66">
        <f t="shared" si="71"/>
        <v>2.9</v>
      </c>
      <c r="R120" s="58">
        <f t="shared" si="53"/>
        <v>-7.0000000000000007E-2</v>
      </c>
      <c r="S120" s="57">
        <f t="shared" si="53"/>
        <v>0.1</v>
      </c>
      <c r="T120" s="76">
        <f t="shared" si="72"/>
        <v>14883.577928477112</v>
      </c>
      <c r="U120" s="76">
        <f t="shared" si="73"/>
        <v>0</v>
      </c>
      <c r="W120" s="37">
        <f t="shared" si="74"/>
        <v>486.66666666666487</v>
      </c>
      <c r="X120" s="37">
        <f t="shared" si="59"/>
        <v>391.18529654272595</v>
      </c>
      <c r="Y120" s="39">
        <f t="shared" si="54"/>
        <v>0.49170911671635203</v>
      </c>
      <c r="Z120" s="39">
        <f t="shared" si="54"/>
        <v>0.46939975411969698</v>
      </c>
      <c r="AA120" s="72">
        <f t="shared" si="75"/>
        <v>877.85196320939076</v>
      </c>
      <c r="AB120" s="41"/>
      <c r="AC120" s="37">
        <f t="shared" si="76"/>
        <v>1591.6666666666611</v>
      </c>
      <c r="AD120" s="37">
        <f t="shared" si="60"/>
        <v>348.24044745452227</v>
      </c>
      <c r="AE120" s="39">
        <f t="shared" si="55"/>
        <v>0.40737840345558202</v>
      </c>
      <c r="AF120" s="39">
        <f t="shared" si="55"/>
        <v>0.14616644729723374</v>
      </c>
      <c r="AG120" s="72">
        <f t="shared" si="77"/>
        <v>2665.0670170801905</v>
      </c>
      <c r="AI120" s="37">
        <f t="shared" si="78"/>
        <v>485.18657090833165</v>
      </c>
      <c r="AJ120" s="37">
        <f t="shared" si="61"/>
        <v>502.25855321869597</v>
      </c>
      <c r="AK120" s="39">
        <f t="shared" si="62"/>
        <v>2.8704766475570909E-2</v>
      </c>
      <c r="AL120" s="39">
        <f t="shared" si="79"/>
        <v>5.7499999999999996E-2</v>
      </c>
      <c r="AM120" s="72">
        <f t="shared" si="80"/>
        <v>1415.1235773421379</v>
      </c>
      <c r="AO120" s="13">
        <f t="shared" si="63"/>
        <v>0.25</v>
      </c>
      <c r="AP120" s="39">
        <f t="shared" si="81"/>
        <v>3.1049999999999998E-2</v>
      </c>
      <c r="AQ120" s="72">
        <f t="shared" si="82"/>
        <v>0</v>
      </c>
      <c r="AS120" s="58">
        <f t="shared" si="56"/>
        <v>1</v>
      </c>
      <c r="AT120" s="57">
        <f t="shared" si="56"/>
        <v>1</v>
      </c>
      <c r="AU120" s="57">
        <f t="shared" si="56"/>
        <v>2.2999999999999998</v>
      </c>
      <c r="AV120" s="76">
        <f t="shared" si="64"/>
        <v>0</v>
      </c>
      <c r="AW120" s="76">
        <f t="shared" si="65"/>
        <v>0</v>
      </c>
      <c r="AX120" s="76">
        <f t="shared" si="66"/>
        <v>11537.9859375</v>
      </c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1:65" hidden="1" outlineLevel="1" x14ac:dyDescent="0.25">
      <c r="A121" s="84">
        <f t="shared" si="67"/>
        <v>38961</v>
      </c>
      <c r="B121" s="23">
        <f t="shared" si="68"/>
        <v>38961</v>
      </c>
      <c r="C121" s="24">
        <f t="shared" si="83"/>
        <v>71</v>
      </c>
      <c r="D121" s="25">
        <f t="shared" si="69"/>
        <v>5.916666666666667</v>
      </c>
      <c r="F121" s="76">
        <f t="shared" si="57"/>
        <v>14883.577928477112</v>
      </c>
      <c r="G121" s="80">
        <f t="shared" si="58"/>
        <v>-16498.714979472068</v>
      </c>
      <c r="H121" s="80">
        <f t="shared" si="70"/>
        <v>-1615.1370509949556</v>
      </c>
      <c r="I121" s="112"/>
      <c r="J121" s="53">
        <f t="shared" si="52"/>
        <v>0</v>
      </c>
      <c r="K121" s="53">
        <f t="shared" si="52"/>
        <v>0</v>
      </c>
      <c r="L121" s="53">
        <f t="shared" si="52"/>
        <v>0</v>
      </c>
      <c r="M121" s="53">
        <f t="shared" si="51"/>
        <v>0</v>
      </c>
      <c r="N121" s="53">
        <f t="shared" si="51"/>
        <v>0</v>
      </c>
      <c r="O121" s="54">
        <f t="shared" si="51"/>
        <v>5016515.625</v>
      </c>
      <c r="Q121" s="66">
        <f t="shared" si="71"/>
        <v>2.9</v>
      </c>
      <c r="R121" s="58">
        <f t="shared" si="53"/>
        <v>-7.0000000000000007E-2</v>
      </c>
      <c r="S121" s="57">
        <f t="shared" si="53"/>
        <v>0.1</v>
      </c>
      <c r="T121" s="76">
        <f t="shared" si="72"/>
        <v>14883.577928477112</v>
      </c>
      <c r="U121" s="76">
        <f t="shared" si="73"/>
        <v>0</v>
      </c>
      <c r="W121" s="37">
        <f t="shared" si="74"/>
        <v>486.6666666666701</v>
      </c>
      <c r="X121" s="37">
        <f t="shared" si="59"/>
        <v>391.72450281056138</v>
      </c>
      <c r="Y121" s="39">
        <f t="shared" si="54"/>
        <v>0.4923868841069633</v>
      </c>
      <c r="Z121" s="39">
        <f t="shared" si="54"/>
        <v>0.47004677048707255</v>
      </c>
      <c r="AA121" s="72">
        <f t="shared" si="75"/>
        <v>878.39116947723141</v>
      </c>
      <c r="AB121" s="41"/>
      <c r="AC121" s="37">
        <f t="shared" si="76"/>
        <v>1591.6666666666781</v>
      </c>
      <c r="AD121" s="37">
        <f t="shared" si="60"/>
        <v>348.72045893154046</v>
      </c>
      <c r="AE121" s="39">
        <f t="shared" si="55"/>
        <v>0.40793993015523994</v>
      </c>
      <c r="AF121" s="39">
        <f t="shared" si="55"/>
        <v>0.14636792180362712</v>
      </c>
      <c r="AG121" s="72">
        <f t="shared" si="77"/>
        <v>2666.5465823960612</v>
      </c>
      <c r="AI121" s="37">
        <f t="shared" si="78"/>
        <v>485.18657090833682</v>
      </c>
      <c r="AJ121" s="37">
        <f t="shared" si="61"/>
        <v>502.77876551354586</v>
      </c>
      <c r="AK121" s="39">
        <f t="shared" si="62"/>
        <v>2.873449732305083E-2</v>
      </c>
      <c r="AL121" s="39">
        <f t="shared" si="79"/>
        <v>5.7499999999999996E-2</v>
      </c>
      <c r="AM121" s="72">
        <f t="shared" si="80"/>
        <v>1415.7912900987753</v>
      </c>
      <c r="AO121" s="13">
        <f t="shared" si="63"/>
        <v>0.25</v>
      </c>
      <c r="AP121" s="39">
        <f t="shared" si="81"/>
        <v>3.1049999999999998E-2</v>
      </c>
      <c r="AQ121" s="72">
        <f t="shared" si="82"/>
        <v>0</v>
      </c>
      <c r="AS121" s="58">
        <f t="shared" si="56"/>
        <v>1</v>
      </c>
      <c r="AT121" s="57">
        <f t="shared" si="56"/>
        <v>1</v>
      </c>
      <c r="AU121" s="57">
        <f t="shared" si="56"/>
        <v>2.2999999999999998</v>
      </c>
      <c r="AV121" s="76">
        <f t="shared" si="64"/>
        <v>0</v>
      </c>
      <c r="AW121" s="76">
        <f t="shared" si="65"/>
        <v>0</v>
      </c>
      <c r="AX121" s="76">
        <f t="shared" si="66"/>
        <v>11537.9859375</v>
      </c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1:65" hidden="1" outlineLevel="1" x14ac:dyDescent="0.25">
      <c r="A122" s="84">
        <f t="shared" si="67"/>
        <v>38991</v>
      </c>
      <c r="B122" s="23">
        <f t="shared" si="68"/>
        <v>38991</v>
      </c>
      <c r="C122" s="24">
        <f t="shared" si="83"/>
        <v>72</v>
      </c>
      <c r="D122" s="25">
        <f t="shared" si="69"/>
        <v>6</v>
      </c>
      <c r="F122" s="76">
        <f t="shared" si="57"/>
        <v>14883.577928477112</v>
      </c>
      <c r="G122" s="80">
        <f t="shared" si="58"/>
        <v>-16501.404938049618</v>
      </c>
      <c r="H122" s="80">
        <f t="shared" si="70"/>
        <v>-1617.8270095725056</v>
      </c>
      <c r="I122" s="112"/>
      <c r="J122" s="53">
        <f t="shared" si="52"/>
        <v>0</v>
      </c>
      <c r="K122" s="53">
        <f t="shared" si="52"/>
        <v>0</v>
      </c>
      <c r="L122" s="53">
        <f t="shared" si="52"/>
        <v>0</v>
      </c>
      <c r="M122" s="53">
        <f t="shared" si="51"/>
        <v>0</v>
      </c>
      <c r="N122" s="53">
        <f t="shared" si="51"/>
        <v>0</v>
      </c>
      <c r="O122" s="54">
        <f t="shared" si="51"/>
        <v>5016515.625</v>
      </c>
      <c r="Q122" s="66">
        <f t="shared" si="71"/>
        <v>2.9</v>
      </c>
      <c r="R122" s="58">
        <f t="shared" si="53"/>
        <v>-7.0000000000000007E-2</v>
      </c>
      <c r="S122" s="57">
        <f t="shared" si="53"/>
        <v>0.1</v>
      </c>
      <c r="T122" s="76">
        <f t="shared" si="72"/>
        <v>14883.577928477112</v>
      </c>
      <c r="U122" s="76">
        <f t="shared" si="73"/>
        <v>0</v>
      </c>
      <c r="W122" s="37">
        <f t="shared" si="74"/>
        <v>486.66666666666487</v>
      </c>
      <c r="X122" s="37">
        <f t="shared" si="59"/>
        <v>392.26445231542175</v>
      </c>
      <c r="Y122" s="39">
        <f t="shared" si="54"/>
        <v>0.49306558572600373</v>
      </c>
      <c r="Z122" s="39">
        <f t="shared" si="54"/>
        <v>0.47069467869594561</v>
      </c>
      <c r="AA122" s="72">
        <f t="shared" si="75"/>
        <v>878.93111898208667</v>
      </c>
      <c r="AB122" s="41"/>
      <c r="AC122" s="37">
        <f t="shared" si="76"/>
        <v>1591.6666666666611</v>
      </c>
      <c r="AD122" s="37">
        <f t="shared" si="60"/>
        <v>349.20113205202131</v>
      </c>
      <c r="AE122" s="39">
        <f t="shared" si="55"/>
        <v>0.40850223085821213</v>
      </c>
      <c r="AF122" s="39">
        <f t="shared" si="55"/>
        <v>0.14656967402065435</v>
      </c>
      <c r="AG122" s="72">
        <f t="shared" si="77"/>
        <v>2668.0281871313146</v>
      </c>
      <c r="AI122" s="37">
        <f t="shared" si="78"/>
        <v>485.18657090833165</v>
      </c>
      <c r="AJ122" s="37">
        <f t="shared" si="61"/>
        <v>503.299516616196</v>
      </c>
      <c r="AK122" s="39">
        <f t="shared" si="62"/>
        <v>2.8764258964137538E-2</v>
      </c>
      <c r="AL122" s="39">
        <f t="shared" si="79"/>
        <v>5.7499999999999996E-2</v>
      </c>
      <c r="AM122" s="72">
        <f t="shared" si="80"/>
        <v>1416.4596944362179</v>
      </c>
      <c r="AO122" s="13">
        <f t="shared" si="63"/>
        <v>0.25</v>
      </c>
      <c r="AP122" s="39">
        <f t="shared" si="81"/>
        <v>3.1049999999999998E-2</v>
      </c>
      <c r="AQ122" s="72">
        <f t="shared" si="82"/>
        <v>0</v>
      </c>
      <c r="AS122" s="58">
        <f t="shared" si="56"/>
        <v>1</v>
      </c>
      <c r="AT122" s="57">
        <f t="shared" si="56"/>
        <v>1</v>
      </c>
      <c r="AU122" s="57">
        <f t="shared" si="56"/>
        <v>2.2999999999999998</v>
      </c>
      <c r="AV122" s="76">
        <f t="shared" si="64"/>
        <v>0</v>
      </c>
      <c r="AW122" s="76">
        <f t="shared" si="65"/>
        <v>0</v>
      </c>
      <c r="AX122" s="76">
        <f t="shared" si="66"/>
        <v>11537.9859375</v>
      </c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1:65" hidden="1" outlineLevel="1" x14ac:dyDescent="0.25">
      <c r="A123" s="84">
        <f t="shared" si="67"/>
        <v>39022</v>
      </c>
      <c r="B123" s="23">
        <f t="shared" si="68"/>
        <v>39022</v>
      </c>
      <c r="C123" s="24">
        <f t="shared" si="83"/>
        <v>73</v>
      </c>
      <c r="D123" s="25">
        <f t="shared" si="69"/>
        <v>6.083333333333333</v>
      </c>
      <c r="F123" s="76">
        <f t="shared" si="57"/>
        <v>14883.577928477112</v>
      </c>
      <c r="G123" s="80">
        <f t="shared" si="58"/>
        <v>-16504.098375416383</v>
      </c>
      <c r="H123" s="80">
        <f t="shared" si="70"/>
        <v>-1620.5204469392702</v>
      </c>
      <c r="I123" s="112"/>
      <c r="J123" s="53">
        <f t="shared" si="52"/>
        <v>0</v>
      </c>
      <c r="K123" s="53">
        <f t="shared" si="52"/>
        <v>0</v>
      </c>
      <c r="L123" s="53">
        <f t="shared" si="52"/>
        <v>0</v>
      </c>
      <c r="M123" s="53">
        <f t="shared" si="51"/>
        <v>0</v>
      </c>
      <c r="N123" s="53">
        <f t="shared" si="51"/>
        <v>0</v>
      </c>
      <c r="O123" s="54">
        <f t="shared" si="51"/>
        <v>5016515.625</v>
      </c>
      <c r="Q123" s="66">
        <f t="shared" si="71"/>
        <v>2.9</v>
      </c>
      <c r="R123" s="58">
        <f t="shared" si="53"/>
        <v>-7.0000000000000007E-2</v>
      </c>
      <c r="S123" s="57">
        <f t="shared" si="53"/>
        <v>0.1</v>
      </c>
      <c r="T123" s="76">
        <f t="shared" si="72"/>
        <v>14883.577928477112</v>
      </c>
      <c r="U123" s="76">
        <f t="shared" si="73"/>
        <v>0</v>
      </c>
      <c r="W123" s="37">
        <f t="shared" si="74"/>
        <v>486.66666666666487</v>
      </c>
      <c r="X123" s="37">
        <f t="shared" si="59"/>
        <v>392.80514608179078</v>
      </c>
      <c r="Y123" s="39">
        <f t="shared" si="54"/>
        <v>0.49374522286120559</v>
      </c>
      <c r="Z123" s="39">
        <f t="shared" si="54"/>
        <v>0.47134347997562248</v>
      </c>
      <c r="AA123" s="72">
        <f t="shared" si="75"/>
        <v>879.4718127484557</v>
      </c>
      <c r="AB123" s="41"/>
      <c r="AC123" s="37">
        <f t="shared" si="76"/>
        <v>1591.6666666666611</v>
      </c>
      <c r="AD123" s="37">
        <f t="shared" si="60"/>
        <v>349.68246772797937</v>
      </c>
      <c r="AE123" s="39">
        <f t="shared" si="55"/>
        <v>0.40906530663137775</v>
      </c>
      <c r="AF123" s="39">
        <f t="shared" si="55"/>
        <v>0.14677170433110928</v>
      </c>
      <c r="AG123" s="72">
        <f t="shared" si="77"/>
        <v>2669.5118340971294</v>
      </c>
      <c r="AI123" s="37">
        <f t="shared" si="78"/>
        <v>485.18657090833165</v>
      </c>
      <c r="AJ123" s="37">
        <f t="shared" si="61"/>
        <v>503.8208070847308</v>
      </c>
      <c r="AK123" s="39">
        <f t="shared" si="62"/>
        <v>2.8794051430725394E-2</v>
      </c>
      <c r="AL123" s="39">
        <f t="shared" si="79"/>
        <v>5.7499999999999996E-2</v>
      </c>
      <c r="AM123" s="72">
        <f t="shared" si="80"/>
        <v>1417.1287910708002</v>
      </c>
      <c r="AO123" s="13">
        <f t="shared" si="63"/>
        <v>0.25</v>
      </c>
      <c r="AP123" s="39">
        <f t="shared" si="81"/>
        <v>3.1049999999999998E-2</v>
      </c>
      <c r="AQ123" s="72">
        <f t="shared" si="82"/>
        <v>0</v>
      </c>
      <c r="AS123" s="58">
        <f t="shared" si="56"/>
        <v>1</v>
      </c>
      <c r="AT123" s="57">
        <f t="shared" si="56"/>
        <v>1</v>
      </c>
      <c r="AU123" s="57">
        <f t="shared" si="56"/>
        <v>2.2999999999999998</v>
      </c>
      <c r="AV123" s="76">
        <f t="shared" si="64"/>
        <v>0</v>
      </c>
      <c r="AW123" s="76">
        <f t="shared" si="65"/>
        <v>0</v>
      </c>
      <c r="AX123" s="76">
        <f t="shared" si="66"/>
        <v>11537.9859375</v>
      </c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1:65" hidden="1" outlineLevel="1" x14ac:dyDescent="0.25">
      <c r="A124" s="84">
        <f t="shared" si="67"/>
        <v>39052</v>
      </c>
      <c r="B124" s="23">
        <f t="shared" si="68"/>
        <v>39052</v>
      </c>
      <c r="C124" s="24">
        <f t="shared" si="83"/>
        <v>74</v>
      </c>
      <c r="D124" s="25">
        <f t="shared" si="69"/>
        <v>6.166666666666667</v>
      </c>
      <c r="F124" s="76">
        <f t="shared" si="57"/>
        <v>14883.577928477112</v>
      </c>
      <c r="G124" s="80">
        <f t="shared" si="58"/>
        <v>-16506.795296130284</v>
      </c>
      <c r="H124" s="80">
        <f t="shared" si="70"/>
        <v>-1623.2173676531711</v>
      </c>
      <c r="I124" s="112"/>
      <c r="J124" s="53">
        <f t="shared" si="52"/>
        <v>0</v>
      </c>
      <c r="K124" s="53">
        <f t="shared" si="52"/>
        <v>0</v>
      </c>
      <c r="L124" s="53">
        <f t="shared" si="52"/>
        <v>0</v>
      </c>
      <c r="M124" s="53">
        <f t="shared" si="51"/>
        <v>0</v>
      </c>
      <c r="N124" s="53">
        <f t="shared" si="51"/>
        <v>0</v>
      </c>
      <c r="O124" s="54">
        <f t="shared" si="51"/>
        <v>5016515.625</v>
      </c>
      <c r="Q124" s="66">
        <f t="shared" si="71"/>
        <v>2.9</v>
      </c>
      <c r="R124" s="58">
        <f t="shared" si="53"/>
        <v>-7.0000000000000007E-2</v>
      </c>
      <c r="S124" s="57">
        <f t="shared" si="53"/>
        <v>0.1</v>
      </c>
      <c r="T124" s="76">
        <f t="shared" si="72"/>
        <v>14883.577928477112</v>
      </c>
      <c r="U124" s="76">
        <f t="shared" si="73"/>
        <v>0</v>
      </c>
      <c r="W124" s="37">
        <f t="shared" si="74"/>
        <v>486.6666666666701</v>
      </c>
      <c r="X124" s="37">
        <f t="shared" si="59"/>
        <v>393.34658513555183</v>
      </c>
      <c r="Y124" s="39">
        <f t="shared" si="54"/>
        <v>0.49442579680207566</v>
      </c>
      <c r="Z124" s="39">
        <f t="shared" si="54"/>
        <v>0.47199317555710374</v>
      </c>
      <c r="AA124" s="72">
        <f t="shared" si="75"/>
        <v>880.01325180222193</v>
      </c>
      <c r="AB124" s="41"/>
      <c r="AC124" s="37">
        <f t="shared" si="76"/>
        <v>1591.6666666666781</v>
      </c>
      <c r="AD124" s="37">
        <f t="shared" si="60"/>
        <v>350.16446687267495</v>
      </c>
      <c r="AE124" s="39">
        <f t="shared" si="55"/>
        <v>0.40962915854308646</v>
      </c>
      <c r="AF124" s="39">
        <f t="shared" si="55"/>
        <v>0.14697401311831332</v>
      </c>
      <c r="AG124" s="72">
        <f t="shared" si="77"/>
        <v>2670.9975261084974</v>
      </c>
      <c r="AI124" s="37">
        <f t="shared" si="78"/>
        <v>485.18657090833682</v>
      </c>
      <c r="AJ124" s="37">
        <f t="shared" si="61"/>
        <v>504.34263747779642</v>
      </c>
      <c r="AK124" s="39">
        <f t="shared" si="62"/>
        <v>2.8823874754741793E-2</v>
      </c>
      <c r="AL124" s="39">
        <f t="shared" si="79"/>
        <v>5.7499999999999996E-2</v>
      </c>
      <c r="AM124" s="72">
        <f t="shared" si="80"/>
        <v>1417.7985807195657</v>
      </c>
      <c r="AO124" s="13">
        <f t="shared" si="63"/>
        <v>0.25</v>
      </c>
      <c r="AP124" s="39">
        <f t="shared" si="81"/>
        <v>3.1049999999999998E-2</v>
      </c>
      <c r="AQ124" s="72">
        <f t="shared" si="82"/>
        <v>0</v>
      </c>
      <c r="AS124" s="58">
        <f t="shared" si="56"/>
        <v>1</v>
      </c>
      <c r="AT124" s="57">
        <f t="shared" si="56"/>
        <v>1</v>
      </c>
      <c r="AU124" s="57">
        <f t="shared" si="56"/>
        <v>2.2999999999999998</v>
      </c>
      <c r="AV124" s="76">
        <f t="shared" si="64"/>
        <v>0</v>
      </c>
      <c r="AW124" s="76">
        <f t="shared" si="65"/>
        <v>0</v>
      </c>
      <c r="AX124" s="76">
        <f t="shared" si="66"/>
        <v>11537.9859375</v>
      </c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1:65" hidden="1" outlineLevel="1" x14ac:dyDescent="0.25">
      <c r="A125" s="84">
        <f t="shared" si="67"/>
        <v>39083</v>
      </c>
      <c r="B125" s="23">
        <f t="shared" si="68"/>
        <v>39083</v>
      </c>
      <c r="C125" s="24">
        <f t="shared" si="83"/>
        <v>75</v>
      </c>
      <c r="D125" s="25">
        <f t="shared" si="69"/>
        <v>6.25</v>
      </c>
      <c r="F125" s="76">
        <f t="shared" si="57"/>
        <v>14883.577928477112</v>
      </c>
      <c r="G125" s="80">
        <f t="shared" si="58"/>
        <v>-16509.495704755151</v>
      </c>
      <c r="H125" s="80">
        <f t="shared" si="70"/>
        <v>-1625.9177762780382</v>
      </c>
      <c r="I125" s="112"/>
      <c r="J125" s="53">
        <f t="shared" si="52"/>
        <v>0</v>
      </c>
      <c r="K125" s="53">
        <f t="shared" si="52"/>
        <v>0</v>
      </c>
      <c r="L125" s="53">
        <f t="shared" si="52"/>
        <v>0</v>
      </c>
      <c r="M125" s="53">
        <f t="shared" si="51"/>
        <v>0</v>
      </c>
      <c r="N125" s="53">
        <f t="shared" si="51"/>
        <v>0</v>
      </c>
      <c r="O125" s="54">
        <f t="shared" si="51"/>
        <v>5016515.625</v>
      </c>
      <c r="Q125" s="66">
        <f t="shared" si="71"/>
        <v>2.9</v>
      </c>
      <c r="R125" s="58">
        <f t="shared" si="53"/>
        <v>-7.0000000000000007E-2</v>
      </c>
      <c r="S125" s="57">
        <f t="shared" si="53"/>
        <v>0.1</v>
      </c>
      <c r="T125" s="76">
        <f t="shared" si="72"/>
        <v>14883.577928477112</v>
      </c>
      <c r="U125" s="76">
        <f t="shared" si="73"/>
        <v>0</v>
      </c>
      <c r="W125" s="37">
        <f t="shared" si="74"/>
        <v>486.66666666666487</v>
      </c>
      <c r="X125" s="37">
        <f t="shared" si="59"/>
        <v>393.88877050398963</v>
      </c>
      <c r="Y125" s="39">
        <f t="shared" si="54"/>
        <v>0.49510730883989845</v>
      </c>
      <c r="Z125" s="39">
        <f t="shared" si="54"/>
        <v>0.47264376667308705</v>
      </c>
      <c r="AA125" s="72">
        <f t="shared" si="75"/>
        <v>880.5554371706545</v>
      </c>
      <c r="AB125" s="41"/>
      <c r="AC125" s="37">
        <f t="shared" si="76"/>
        <v>1591.6666666666611</v>
      </c>
      <c r="AD125" s="37">
        <f t="shared" si="60"/>
        <v>350.64713040061622</v>
      </c>
      <c r="AE125" s="39">
        <f t="shared" si="55"/>
        <v>0.41019378766316067</v>
      </c>
      <c r="AF125" s="39">
        <f t="shared" si="55"/>
        <v>0.14717660076611633</v>
      </c>
      <c r="AG125" s="72">
        <f t="shared" si="77"/>
        <v>2672.4852659842295</v>
      </c>
      <c r="AI125" s="37">
        <f t="shared" si="78"/>
        <v>485.18657090833165</v>
      </c>
      <c r="AJ125" s="37">
        <f t="shared" si="61"/>
        <v>504.86500835460106</v>
      </c>
      <c r="AK125" s="39">
        <f t="shared" si="62"/>
        <v>2.8853728968147179E-2</v>
      </c>
      <c r="AL125" s="39">
        <f t="shared" si="79"/>
        <v>5.7499999999999996E-2</v>
      </c>
      <c r="AM125" s="72">
        <f t="shared" si="80"/>
        <v>1418.4690641002694</v>
      </c>
      <c r="AO125" s="13">
        <f t="shared" si="63"/>
        <v>0.25</v>
      </c>
      <c r="AP125" s="39">
        <f t="shared" si="81"/>
        <v>3.1049999999999998E-2</v>
      </c>
      <c r="AQ125" s="72">
        <f t="shared" si="82"/>
        <v>0</v>
      </c>
      <c r="AS125" s="58">
        <f t="shared" si="56"/>
        <v>1</v>
      </c>
      <c r="AT125" s="57">
        <f t="shared" si="56"/>
        <v>1</v>
      </c>
      <c r="AU125" s="57">
        <f t="shared" si="56"/>
        <v>2.2999999999999998</v>
      </c>
      <c r="AV125" s="76">
        <f t="shared" si="64"/>
        <v>0</v>
      </c>
      <c r="AW125" s="76">
        <f t="shared" si="65"/>
        <v>0</v>
      </c>
      <c r="AX125" s="76">
        <f t="shared" si="66"/>
        <v>11537.9859375</v>
      </c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1:65" hidden="1" outlineLevel="1" x14ac:dyDescent="0.25">
      <c r="A126" s="84">
        <f t="shared" si="67"/>
        <v>39114</v>
      </c>
      <c r="B126" s="23">
        <f t="shared" si="68"/>
        <v>39114</v>
      </c>
      <c r="C126" s="24">
        <f t="shared" si="83"/>
        <v>76</v>
      </c>
      <c r="D126" s="25">
        <f t="shared" si="69"/>
        <v>6.333333333333333</v>
      </c>
      <c r="F126" s="76">
        <f t="shared" si="57"/>
        <v>14883.577928477112</v>
      </c>
      <c r="G126" s="80">
        <f t="shared" si="58"/>
        <v>-16512.199605861111</v>
      </c>
      <c r="H126" s="80">
        <f t="shared" si="70"/>
        <v>-1628.6216773839988</v>
      </c>
      <c r="I126" s="112"/>
      <c r="J126" s="53">
        <f t="shared" si="52"/>
        <v>0</v>
      </c>
      <c r="K126" s="53">
        <f t="shared" si="52"/>
        <v>0</v>
      </c>
      <c r="L126" s="53">
        <f t="shared" si="52"/>
        <v>0</v>
      </c>
      <c r="M126" s="53">
        <f t="shared" si="51"/>
        <v>0</v>
      </c>
      <c r="N126" s="53">
        <f t="shared" si="51"/>
        <v>0</v>
      </c>
      <c r="O126" s="54">
        <f t="shared" si="51"/>
        <v>5016515.625</v>
      </c>
      <c r="Q126" s="66">
        <f t="shared" si="71"/>
        <v>2.9</v>
      </c>
      <c r="R126" s="58">
        <f t="shared" si="53"/>
        <v>-7.0000000000000007E-2</v>
      </c>
      <c r="S126" s="57">
        <f t="shared" si="53"/>
        <v>0.1</v>
      </c>
      <c r="T126" s="76">
        <f t="shared" si="72"/>
        <v>14883.577928477112</v>
      </c>
      <c r="U126" s="76">
        <f t="shared" si="73"/>
        <v>0</v>
      </c>
      <c r="W126" s="37">
        <f t="shared" si="74"/>
        <v>486.66666666666487</v>
      </c>
      <c r="X126" s="37">
        <f t="shared" si="59"/>
        <v>394.43170321583017</v>
      </c>
      <c r="Y126" s="39">
        <f t="shared" si="54"/>
        <v>0.4957897602677383</v>
      </c>
      <c r="Z126" s="39">
        <f t="shared" si="54"/>
        <v>0.47329525455796884</v>
      </c>
      <c r="AA126" s="72">
        <f t="shared" si="75"/>
        <v>881.09836988249504</v>
      </c>
      <c r="AB126" s="41"/>
      <c r="AC126" s="37">
        <f t="shared" si="76"/>
        <v>1591.6666666666611</v>
      </c>
      <c r="AD126" s="37">
        <f t="shared" si="60"/>
        <v>351.13045922759432</v>
      </c>
      <c r="AE126" s="39">
        <f t="shared" si="55"/>
        <v>0.41075919506289726</v>
      </c>
      <c r="AF126" s="39">
        <f t="shared" si="55"/>
        <v>0.1473794676588972</v>
      </c>
      <c r="AG126" s="72">
        <f t="shared" si="77"/>
        <v>2673.975056547145</v>
      </c>
      <c r="AI126" s="37">
        <f t="shared" si="78"/>
        <v>485.18657090833165</v>
      </c>
      <c r="AJ126" s="37">
        <f t="shared" si="61"/>
        <v>505.38792027496493</v>
      </c>
      <c r="AK126" s="39">
        <f t="shared" si="62"/>
        <v>2.8883614102935121E-2</v>
      </c>
      <c r="AL126" s="39">
        <f t="shared" si="79"/>
        <v>5.7499999999999996E-2</v>
      </c>
      <c r="AM126" s="72">
        <f t="shared" si="80"/>
        <v>1419.1402419314729</v>
      </c>
      <c r="AO126" s="13">
        <f t="shared" si="63"/>
        <v>0.25</v>
      </c>
      <c r="AP126" s="39">
        <f t="shared" si="81"/>
        <v>3.1049999999999998E-2</v>
      </c>
      <c r="AQ126" s="72">
        <f t="shared" si="82"/>
        <v>0</v>
      </c>
      <c r="AS126" s="58">
        <f t="shared" si="56"/>
        <v>1</v>
      </c>
      <c r="AT126" s="57">
        <f t="shared" si="56"/>
        <v>1</v>
      </c>
      <c r="AU126" s="57">
        <f t="shared" si="56"/>
        <v>2.2999999999999998</v>
      </c>
      <c r="AV126" s="76">
        <f t="shared" si="64"/>
        <v>0</v>
      </c>
      <c r="AW126" s="76">
        <f t="shared" si="65"/>
        <v>0</v>
      </c>
      <c r="AX126" s="76">
        <f t="shared" si="66"/>
        <v>11537.9859375</v>
      </c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1:65" hidden="1" outlineLevel="1" x14ac:dyDescent="0.25">
      <c r="A127" s="84">
        <f t="shared" si="67"/>
        <v>39142</v>
      </c>
      <c r="B127" s="23">
        <f t="shared" si="68"/>
        <v>39142</v>
      </c>
      <c r="C127" s="24">
        <f t="shared" si="83"/>
        <v>77</v>
      </c>
      <c r="D127" s="25">
        <f t="shared" si="69"/>
        <v>6.416666666666667</v>
      </c>
      <c r="F127" s="76">
        <f t="shared" si="57"/>
        <v>14883.577928477112</v>
      </c>
      <c r="G127" s="80">
        <f t="shared" si="58"/>
        <v>-16514.907004024219</v>
      </c>
      <c r="H127" s="80">
        <f t="shared" si="70"/>
        <v>-1631.3290755471062</v>
      </c>
      <c r="I127" s="112"/>
      <c r="J127" s="53">
        <f t="shared" si="52"/>
        <v>0</v>
      </c>
      <c r="K127" s="53">
        <f t="shared" si="52"/>
        <v>0</v>
      </c>
      <c r="L127" s="53">
        <f t="shared" si="52"/>
        <v>0</v>
      </c>
      <c r="M127" s="53">
        <f t="shared" si="51"/>
        <v>0</v>
      </c>
      <c r="N127" s="53">
        <f t="shared" si="51"/>
        <v>0</v>
      </c>
      <c r="O127" s="54">
        <f t="shared" si="51"/>
        <v>5016515.625</v>
      </c>
      <c r="Q127" s="66">
        <f t="shared" si="71"/>
        <v>2.9</v>
      </c>
      <c r="R127" s="58">
        <f t="shared" si="53"/>
        <v>-7.0000000000000007E-2</v>
      </c>
      <c r="S127" s="57">
        <f t="shared" si="53"/>
        <v>0.1</v>
      </c>
      <c r="T127" s="76">
        <f t="shared" si="72"/>
        <v>14883.577928477112</v>
      </c>
      <c r="U127" s="76">
        <f t="shared" si="73"/>
        <v>0</v>
      </c>
      <c r="W127" s="37">
        <f t="shared" si="74"/>
        <v>486.6666666666701</v>
      </c>
      <c r="X127" s="37">
        <f t="shared" si="59"/>
        <v>394.97538430120494</v>
      </c>
      <c r="Y127" s="39">
        <f t="shared" si="54"/>
        <v>0.49647315238044193</v>
      </c>
      <c r="Z127" s="39">
        <f t="shared" si="54"/>
        <v>0.47394764044784748</v>
      </c>
      <c r="AA127" s="72">
        <f t="shared" si="75"/>
        <v>881.64205096787509</v>
      </c>
      <c r="AB127" s="41"/>
      <c r="AC127" s="37">
        <f t="shared" si="76"/>
        <v>1591.6666666666781</v>
      </c>
      <c r="AD127" s="37">
        <f t="shared" si="60"/>
        <v>351.61445427065127</v>
      </c>
      <c r="AE127" s="39">
        <f t="shared" si="55"/>
        <v>0.41132538181507</v>
      </c>
      <c r="AF127" s="39">
        <f t="shared" si="55"/>
        <v>0.14758261418156471</v>
      </c>
      <c r="AG127" s="72">
        <f t="shared" si="77"/>
        <v>2675.4669006238928</v>
      </c>
      <c r="AI127" s="37">
        <f t="shared" si="78"/>
        <v>485.18657090833682</v>
      </c>
      <c r="AJ127" s="37">
        <f t="shared" si="61"/>
        <v>505.91137379927193</v>
      </c>
      <c r="AK127" s="39">
        <f t="shared" si="62"/>
        <v>2.8913530191132325E-2</v>
      </c>
      <c r="AL127" s="39">
        <f t="shared" si="79"/>
        <v>5.7499999999999996E-2</v>
      </c>
      <c r="AM127" s="72">
        <f t="shared" si="80"/>
        <v>1419.8121149324513</v>
      </c>
      <c r="AO127" s="13">
        <f t="shared" si="63"/>
        <v>0.25</v>
      </c>
      <c r="AP127" s="39">
        <f t="shared" si="81"/>
        <v>3.1049999999999998E-2</v>
      </c>
      <c r="AQ127" s="72">
        <f t="shared" si="82"/>
        <v>0</v>
      </c>
      <c r="AS127" s="58">
        <f t="shared" si="56"/>
        <v>1</v>
      </c>
      <c r="AT127" s="57">
        <f t="shared" si="56"/>
        <v>1</v>
      </c>
      <c r="AU127" s="57">
        <f t="shared" si="56"/>
        <v>2.2999999999999998</v>
      </c>
      <c r="AV127" s="76">
        <f t="shared" si="64"/>
        <v>0</v>
      </c>
      <c r="AW127" s="76">
        <f t="shared" si="65"/>
        <v>0</v>
      </c>
      <c r="AX127" s="76">
        <f t="shared" si="66"/>
        <v>11537.9859375</v>
      </c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1:65" hidden="1" outlineLevel="1" x14ac:dyDescent="0.25">
      <c r="A128" s="84">
        <f t="shared" si="67"/>
        <v>39173</v>
      </c>
      <c r="B128" s="23">
        <f t="shared" si="68"/>
        <v>39173</v>
      </c>
      <c r="C128" s="24">
        <f t="shared" si="83"/>
        <v>78</v>
      </c>
      <c r="D128" s="25">
        <f t="shared" si="69"/>
        <v>6.5</v>
      </c>
      <c r="F128" s="76">
        <f t="shared" si="57"/>
        <v>14883.577928477112</v>
      </c>
      <c r="G128" s="80">
        <f t="shared" si="58"/>
        <v>-16517.617903826464</v>
      </c>
      <c r="H128" s="80">
        <f t="shared" si="70"/>
        <v>-1634.0399753493512</v>
      </c>
      <c r="I128" s="112"/>
      <c r="J128" s="53">
        <f t="shared" si="52"/>
        <v>0</v>
      </c>
      <c r="K128" s="53">
        <f t="shared" si="52"/>
        <v>0</v>
      </c>
      <c r="L128" s="53">
        <f t="shared" si="52"/>
        <v>0</v>
      </c>
      <c r="M128" s="53">
        <f t="shared" si="51"/>
        <v>0</v>
      </c>
      <c r="N128" s="53">
        <f t="shared" si="51"/>
        <v>0</v>
      </c>
      <c r="O128" s="54">
        <f t="shared" si="51"/>
        <v>5016515.625</v>
      </c>
      <c r="Q128" s="66">
        <f t="shared" si="71"/>
        <v>2.9</v>
      </c>
      <c r="R128" s="58">
        <f t="shared" si="53"/>
        <v>-7.0000000000000007E-2</v>
      </c>
      <c r="S128" s="57">
        <f t="shared" si="53"/>
        <v>0.1</v>
      </c>
      <c r="T128" s="76">
        <f t="shared" si="72"/>
        <v>14883.577928477112</v>
      </c>
      <c r="U128" s="76">
        <f t="shared" si="73"/>
        <v>0</v>
      </c>
      <c r="W128" s="37">
        <f t="shared" si="74"/>
        <v>486.66666666666487</v>
      </c>
      <c r="X128" s="37">
        <f t="shared" si="59"/>
        <v>395.51981479165249</v>
      </c>
      <c r="Y128" s="39">
        <f t="shared" si="54"/>
        <v>0.49715748647464075</v>
      </c>
      <c r="Z128" s="39">
        <f t="shared" si="54"/>
        <v>0.47460092558052475</v>
      </c>
      <c r="AA128" s="72">
        <f t="shared" si="75"/>
        <v>882.1864814583173</v>
      </c>
      <c r="AB128" s="41"/>
      <c r="AC128" s="37">
        <f t="shared" si="76"/>
        <v>1591.6666666666611</v>
      </c>
      <c r="AD128" s="37">
        <f t="shared" si="60"/>
        <v>352.09911644808216</v>
      </c>
      <c r="AE128" s="39">
        <f t="shared" si="55"/>
        <v>0.41189234899393107</v>
      </c>
      <c r="AF128" s="39">
        <f t="shared" si="55"/>
        <v>0.14778604071955814</v>
      </c>
      <c r="AG128" s="72">
        <f t="shared" si="77"/>
        <v>2676.9608010449551</v>
      </c>
      <c r="AI128" s="37">
        <f t="shared" si="78"/>
        <v>485.18657090833165</v>
      </c>
      <c r="AJ128" s="37">
        <f t="shared" si="61"/>
        <v>506.43536948846963</v>
      </c>
      <c r="AK128" s="39">
        <f t="shared" si="62"/>
        <v>2.894347726479865E-2</v>
      </c>
      <c r="AL128" s="39">
        <f t="shared" si="79"/>
        <v>5.7499999999999996E-2</v>
      </c>
      <c r="AM128" s="72">
        <f t="shared" si="80"/>
        <v>1420.4846838231913</v>
      </c>
      <c r="AO128" s="13">
        <f t="shared" si="63"/>
        <v>0.25</v>
      </c>
      <c r="AP128" s="39">
        <f t="shared" si="81"/>
        <v>3.1049999999999998E-2</v>
      </c>
      <c r="AQ128" s="72">
        <f t="shared" si="82"/>
        <v>0</v>
      </c>
      <c r="AS128" s="58">
        <f t="shared" si="56"/>
        <v>1</v>
      </c>
      <c r="AT128" s="57">
        <f t="shared" si="56"/>
        <v>1</v>
      </c>
      <c r="AU128" s="57">
        <f t="shared" si="56"/>
        <v>2.2999999999999998</v>
      </c>
      <c r="AV128" s="76">
        <f t="shared" si="64"/>
        <v>0</v>
      </c>
      <c r="AW128" s="76">
        <f t="shared" si="65"/>
        <v>0</v>
      </c>
      <c r="AX128" s="76">
        <f t="shared" si="66"/>
        <v>11537.9859375</v>
      </c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1:65" hidden="1" outlineLevel="1" x14ac:dyDescent="0.25">
      <c r="A129" s="84">
        <f t="shared" si="67"/>
        <v>39203</v>
      </c>
      <c r="B129" s="23">
        <f t="shared" si="68"/>
        <v>39203</v>
      </c>
      <c r="C129" s="24">
        <f t="shared" si="83"/>
        <v>79</v>
      </c>
      <c r="D129" s="25">
        <f t="shared" si="69"/>
        <v>6.583333333333333</v>
      </c>
      <c r="F129" s="76">
        <f t="shared" si="57"/>
        <v>14883.577928477112</v>
      </c>
      <c r="G129" s="80">
        <f t="shared" si="58"/>
        <v>-16520.332309856152</v>
      </c>
      <c r="H129" s="80">
        <f t="shared" si="70"/>
        <v>-1636.7543813790398</v>
      </c>
      <c r="I129" s="112"/>
      <c r="J129" s="53">
        <f t="shared" si="52"/>
        <v>0</v>
      </c>
      <c r="K129" s="53">
        <f t="shared" si="52"/>
        <v>0</v>
      </c>
      <c r="L129" s="53">
        <f t="shared" si="52"/>
        <v>0</v>
      </c>
      <c r="M129" s="53">
        <f t="shared" si="51"/>
        <v>0</v>
      </c>
      <c r="N129" s="53">
        <f t="shared" si="51"/>
        <v>0</v>
      </c>
      <c r="O129" s="54">
        <f t="shared" si="51"/>
        <v>5016515.625</v>
      </c>
      <c r="Q129" s="66">
        <f t="shared" si="71"/>
        <v>2.9</v>
      </c>
      <c r="R129" s="58">
        <f t="shared" si="53"/>
        <v>-7.0000000000000007E-2</v>
      </c>
      <c r="S129" s="57">
        <f t="shared" si="53"/>
        <v>0.1</v>
      </c>
      <c r="T129" s="76">
        <f t="shared" si="72"/>
        <v>14883.577928477112</v>
      </c>
      <c r="U129" s="76">
        <f t="shared" si="73"/>
        <v>0</v>
      </c>
      <c r="W129" s="37">
        <f t="shared" si="74"/>
        <v>486.66666666666487</v>
      </c>
      <c r="X129" s="37">
        <f t="shared" si="59"/>
        <v>396.06499572015855</v>
      </c>
      <c r="Y129" s="39">
        <f t="shared" si="54"/>
        <v>0.49784276384875359</v>
      </c>
      <c r="Z129" s="39">
        <f t="shared" si="54"/>
        <v>0.47525511119550884</v>
      </c>
      <c r="AA129" s="72">
        <f t="shared" si="75"/>
        <v>882.73166238682347</v>
      </c>
      <c r="AB129" s="41"/>
      <c r="AC129" s="37">
        <f t="shared" si="76"/>
        <v>1591.6666666666611</v>
      </c>
      <c r="AD129" s="37">
        <f t="shared" si="60"/>
        <v>352.58444667947009</v>
      </c>
      <c r="AE129" s="39">
        <f t="shared" si="55"/>
        <v>0.41246009767521363</v>
      </c>
      <c r="AF129" s="39">
        <f t="shared" si="55"/>
        <v>0.14798974765884809</v>
      </c>
      <c r="AG129" s="72">
        <f t="shared" si="77"/>
        <v>2678.4567606448409</v>
      </c>
      <c r="AI129" s="37">
        <f t="shared" si="78"/>
        <v>485.18657090833165</v>
      </c>
      <c r="AJ129" s="37">
        <f t="shared" si="61"/>
        <v>506.95990790411963</v>
      </c>
      <c r="AK129" s="39">
        <f t="shared" si="62"/>
        <v>2.8973455356027175E-2</v>
      </c>
      <c r="AL129" s="39">
        <f t="shared" si="79"/>
        <v>5.7499999999999996E-2</v>
      </c>
      <c r="AM129" s="72">
        <f t="shared" si="80"/>
        <v>1421.1579493244903</v>
      </c>
      <c r="AO129" s="13">
        <f t="shared" si="63"/>
        <v>0.25</v>
      </c>
      <c r="AP129" s="39">
        <f t="shared" si="81"/>
        <v>3.1049999999999998E-2</v>
      </c>
      <c r="AQ129" s="72">
        <f t="shared" si="82"/>
        <v>0</v>
      </c>
      <c r="AS129" s="58">
        <f t="shared" si="56"/>
        <v>1</v>
      </c>
      <c r="AT129" s="57">
        <f t="shared" si="56"/>
        <v>1</v>
      </c>
      <c r="AU129" s="57">
        <f t="shared" si="56"/>
        <v>2.2999999999999998</v>
      </c>
      <c r="AV129" s="76">
        <f t="shared" si="64"/>
        <v>0</v>
      </c>
      <c r="AW129" s="76">
        <f t="shared" si="65"/>
        <v>0</v>
      </c>
      <c r="AX129" s="76">
        <f t="shared" si="66"/>
        <v>11537.9859375</v>
      </c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1:65" hidden="1" outlineLevel="1" x14ac:dyDescent="0.25">
      <c r="A130" s="84">
        <f t="shared" si="67"/>
        <v>39234</v>
      </c>
      <c r="B130" s="23">
        <f t="shared" si="68"/>
        <v>39234</v>
      </c>
      <c r="C130" s="24">
        <f t="shared" si="83"/>
        <v>80</v>
      </c>
      <c r="D130" s="25">
        <f t="shared" si="69"/>
        <v>6.666666666666667</v>
      </c>
      <c r="F130" s="76">
        <f t="shared" si="57"/>
        <v>14883.577928477112</v>
      </c>
      <c r="G130" s="80">
        <f t="shared" si="58"/>
        <v>-16523.050226707554</v>
      </c>
      <c r="H130" s="80">
        <f t="shared" si="70"/>
        <v>-1639.4722982304411</v>
      </c>
      <c r="I130" s="112"/>
      <c r="J130" s="53">
        <f t="shared" si="52"/>
        <v>0</v>
      </c>
      <c r="K130" s="53">
        <f t="shared" si="52"/>
        <v>0</v>
      </c>
      <c r="L130" s="53">
        <f t="shared" si="52"/>
        <v>0</v>
      </c>
      <c r="M130" s="53">
        <f t="shared" si="51"/>
        <v>0</v>
      </c>
      <c r="N130" s="53">
        <f t="shared" si="51"/>
        <v>0</v>
      </c>
      <c r="O130" s="54">
        <f t="shared" si="51"/>
        <v>5016515.625</v>
      </c>
      <c r="Q130" s="66">
        <f t="shared" si="71"/>
        <v>2.9</v>
      </c>
      <c r="R130" s="58">
        <f t="shared" si="53"/>
        <v>-7.0000000000000007E-2</v>
      </c>
      <c r="S130" s="57">
        <f t="shared" si="53"/>
        <v>0.1</v>
      </c>
      <c r="T130" s="76">
        <f t="shared" si="72"/>
        <v>14883.577928477112</v>
      </c>
      <c r="U130" s="76">
        <f t="shared" si="73"/>
        <v>0</v>
      </c>
      <c r="W130" s="37">
        <f t="shared" si="74"/>
        <v>486.6666666666701</v>
      </c>
      <c r="X130" s="37">
        <f t="shared" si="59"/>
        <v>396.61092812112037</v>
      </c>
      <c r="Y130" s="39">
        <f t="shared" si="54"/>
        <v>0.49852898580298899</v>
      </c>
      <c r="Z130" s="39">
        <f t="shared" si="54"/>
        <v>0.47591019853401639</v>
      </c>
      <c r="AA130" s="72">
        <f t="shared" si="75"/>
        <v>883.27759478779046</v>
      </c>
      <c r="AB130" s="41"/>
      <c r="AC130" s="37">
        <f t="shared" si="76"/>
        <v>1591.6666666666781</v>
      </c>
      <c r="AD130" s="37">
        <f t="shared" si="60"/>
        <v>353.07044588565475</v>
      </c>
      <c r="AE130" s="39">
        <f t="shared" si="55"/>
        <v>0.41302862893613357</v>
      </c>
      <c r="AF130" s="39">
        <f t="shared" si="55"/>
        <v>0.14819373538593719</v>
      </c>
      <c r="AG130" s="72">
        <f t="shared" si="77"/>
        <v>2679.9547822619033</v>
      </c>
      <c r="AI130" s="37">
        <f t="shared" si="78"/>
        <v>485.18657090833682</v>
      </c>
      <c r="AJ130" s="37">
        <f t="shared" si="61"/>
        <v>507.4849896083486</v>
      </c>
      <c r="AK130" s="39">
        <f t="shared" si="62"/>
        <v>2.9003464496944225E-2</v>
      </c>
      <c r="AL130" s="39">
        <f t="shared" si="79"/>
        <v>5.7499999999999996E-2</v>
      </c>
      <c r="AM130" s="72">
        <f t="shared" si="80"/>
        <v>1421.8319121578595</v>
      </c>
      <c r="AO130" s="13">
        <f t="shared" si="63"/>
        <v>0.25</v>
      </c>
      <c r="AP130" s="39">
        <f t="shared" si="81"/>
        <v>3.1049999999999998E-2</v>
      </c>
      <c r="AQ130" s="72">
        <f t="shared" si="82"/>
        <v>0</v>
      </c>
      <c r="AS130" s="58">
        <f t="shared" si="56"/>
        <v>1</v>
      </c>
      <c r="AT130" s="57">
        <f t="shared" si="56"/>
        <v>1</v>
      </c>
      <c r="AU130" s="57">
        <f t="shared" si="56"/>
        <v>2.2999999999999998</v>
      </c>
      <c r="AV130" s="76">
        <f t="shared" si="64"/>
        <v>0</v>
      </c>
      <c r="AW130" s="76">
        <f t="shared" si="65"/>
        <v>0</v>
      </c>
      <c r="AX130" s="76">
        <f t="shared" si="66"/>
        <v>11537.9859375</v>
      </c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1:65" hidden="1" outlineLevel="1" x14ac:dyDescent="0.25">
      <c r="A131" s="84">
        <f t="shared" si="67"/>
        <v>39264</v>
      </c>
      <c r="B131" s="23">
        <f t="shared" si="68"/>
        <v>39264</v>
      </c>
      <c r="C131" s="24">
        <f t="shared" si="83"/>
        <v>81</v>
      </c>
      <c r="D131" s="25">
        <f t="shared" si="69"/>
        <v>6.75</v>
      </c>
      <c r="F131" s="76">
        <f t="shared" si="57"/>
        <v>14883.577928477112</v>
      </c>
      <c r="G131" s="80">
        <f t="shared" si="58"/>
        <v>-16525.771658980884</v>
      </c>
      <c r="H131" s="80">
        <f t="shared" si="70"/>
        <v>-1642.1937305037718</v>
      </c>
      <c r="I131" s="112"/>
      <c r="J131" s="53">
        <f t="shared" si="52"/>
        <v>0</v>
      </c>
      <c r="K131" s="53">
        <f t="shared" si="52"/>
        <v>0</v>
      </c>
      <c r="L131" s="53">
        <f t="shared" si="52"/>
        <v>0</v>
      </c>
      <c r="M131" s="53">
        <f t="shared" si="51"/>
        <v>0</v>
      </c>
      <c r="N131" s="53">
        <f t="shared" si="51"/>
        <v>0</v>
      </c>
      <c r="O131" s="54">
        <f t="shared" si="51"/>
        <v>5016515.625</v>
      </c>
      <c r="Q131" s="66">
        <f t="shared" si="71"/>
        <v>2.9</v>
      </c>
      <c r="R131" s="58">
        <f t="shared" ref="R131:S150" si="84">IF($B131=" ",0,R$25)</f>
        <v>-7.0000000000000007E-2</v>
      </c>
      <c r="S131" s="57">
        <f t="shared" si="84"/>
        <v>0.1</v>
      </c>
      <c r="T131" s="76">
        <f t="shared" si="72"/>
        <v>14883.577928477112</v>
      </c>
      <c r="U131" s="76">
        <f t="shared" si="73"/>
        <v>0</v>
      </c>
      <c r="W131" s="37">
        <f t="shared" si="74"/>
        <v>486.66666666666487</v>
      </c>
      <c r="X131" s="37">
        <f t="shared" si="59"/>
        <v>397.15761303034799</v>
      </c>
      <c r="Y131" s="39">
        <f t="shared" ref="Y131:Z150" si="85">IF($B131=" ",0,Y$25*(1+Y$30)^(IF(Y$28&gt;$B131,-1,1)*(YEARFRAC($B131,Y$28))))</f>
        <v>0.49921615363934757</v>
      </c>
      <c r="Z131" s="39">
        <f t="shared" si="85"/>
        <v>0.47656618883897495</v>
      </c>
      <c r="AA131" s="72">
        <f t="shared" si="75"/>
        <v>883.8242796970128</v>
      </c>
      <c r="AB131" s="41"/>
      <c r="AC131" s="37">
        <f t="shared" si="76"/>
        <v>1591.6666666666611</v>
      </c>
      <c r="AD131" s="37">
        <f t="shared" si="60"/>
        <v>353.55711498873353</v>
      </c>
      <c r="AE131" s="39">
        <f t="shared" ref="AE131:AF150" si="86">IF($B131=" ",0,AE$25*(1+AE$30)^(IF(AE$28&gt;$B131,-1,1)*(YEARFRAC($B131,AE$28))))</f>
        <v>0.41359794385539156</v>
      </c>
      <c r="AF131" s="39">
        <f t="shared" si="86"/>
        <v>0.14839800428786074</v>
      </c>
      <c r="AG131" s="72">
        <f t="shared" si="77"/>
        <v>2681.4548687383467</v>
      </c>
      <c r="AI131" s="37">
        <f t="shared" si="78"/>
        <v>485.18657090833165</v>
      </c>
      <c r="AJ131" s="37">
        <f t="shared" si="61"/>
        <v>508.01061516384925</v>
      </c>
      <c r="AK131" s="39">
        <f t="shared" si="62"/>
        <v>2.9033504719709381E-2</v>
      </c>
      <c r="AL131" s="39">
        <f t="shared" si="79"/>
        <v>5.7499999999999996E-2</v>
      </c>
      <c r="AM131" s="72">
        <f t="shared" si="80"/>
        <v>1422.5065730455262</v>
      </c>
      <c r="AO131" s="13">
        <f t="shared" si="63"/>
        <v>0.25</v>
      </c>
      <c r="AP131" s="39">
        <f t="shared" si="81"/>
        <v>3.1049999999999998E-2</v>
      </c>
      <c r="AQ131" s="72">
        <f t="shared" si="82"/>
        <v>0</v>
      </c>
      <c r="AS131" s="58">
        <f t="shared" ref="AS131:AU150" si="87">IF($B131=" ",0,AS$25)</f>
        <v>1</v>
      </c>
      <c r="AT131" s="57">
        <f t="shared" si="87"/>
        <v>1</v>
      </c>
      <c r="AU131" s="57">
        <f t="shared" si="87"/>
        <v>2.2999999999999998</v>
      </c>
      <c r="AV131" s="76">
        <f t="shared" si="64"/>
        <v>0</v>
      </c>
      <c r="AW131" s="76">
        <f t="shared" si="65"/>
        <v>0</v>
      </c>
      <c r="AX131" s="76">
        <f t="shared" si="66"/>
        <v>11537.9859375</v>
      </c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1:65" hidden="1" outlineLevel="1" x14ac:dyDescent="0.25">
      <c r="A132" s="84">
        <f t="shared" si="67"/>
        <v>39295</v>
      </c>
      <c r="B132" s="23">
        <f t="shared" si="68"/>
        <v>39295</v>
      </c>
      <c r="C132" s="24">
        <f t="shared" si="83"/>
        <v>82</v>
      </c>
      <c r="D132" s="25">
        <f t="shared" si="69"/>
        <v>6.833333333333333</v>
      </c>
      <c r="F132" s="76">
        <f t="shared" si="57"/>
        <v>14883.577928477112</v>
      </c>
      <c r="G132" s="80">
        <f t="shared" si="58"/>
        <v>-16528.496611282713</v>
      </c>
      <c r="H132" s="80">
        <f t="shared" si="70"/>
        <v>-1644.9186828056008</v>
      </c>
      <c r="I132" s="112"/>
      <c r="J132" s="53">
        <f t="shared" si="52"/>
        <v>0</v>
      </c>
      <c r="K132" s="53">
        <f t="shared" si="52"/>
        <v>0</v>
      </c>
      <c r="L132" s="53">
        <f t="shared" si="52"/>
        <v>0</v>
      </c>
      <c r="M132" s="53">
        <f t="shared" si="51"/>
        <v>0</v>
      </c>
      <c r="N132" s="53">
        <f t="shared" si="51"/>
        <v>0</v>
      </c>
      <c r="O132" s="54">
        <f t="shared" si="51"/>
        <v>5016515.625</v>
      </c>
      <c r="Q132" s="66">
        <f t="shared" si="71"/>
        <v>2.9</v>
      </c>
      <c r="R132" s="58">
        <f t="shared" si="84"/>
        <v>-7.0000000000000007E-2</v>
      </c>
      <c r="S132" s="57">
        <f t="shared" si="84"/>
        <v>0.1</v>
      </c>
      <c r="T132" s="76">
        <f t="shared" si="72"/>
        <v>14883.577928477112</v>
      </c>
      <c r="U132" s="76">
        <f t="shared" si="73"/>
        <v>0</v>
      </c>
      <c r="W132" s="37">
        <f t="shared" si="74"/>
        <v>486.66666666666487</v>
      </c>
      <c r="X132" s="37">
        <f t="shared" si="59"/>
        <v>397.7050514851046</v>
      </c>
      <c r="Y132" s="39">
        <f t="shared" si="85"/>
        <v>0.49990426866162457</v>
      </c>
      <c r="Z132" s="39">
        <f t="shared" si="85"/>
        <v>0.47722308335502528</v>
      </c>
      <c r="AA132" s="72">
        <f t="shared" si="75"/>
        <v>884.37171815176953</v>
      </c>
      <c r="AB132" s="41"/>
      <c r="AC132" s="37">
        <f t="shared" si="76"/>
        <v>1591.6666666666611</v>
      </c>
      <c r="AD132" s="37">
        <f t="shared" si="60"/>
        <v>354.04445491209754</v>
      </c>
      <c r="AE132" s="39">
        <f t="shared" si="86"/>
        <v>0.41416804351317504</v>
      </c>
      <c r="AF132" s="39">
        <f t="shared" si="86"/>
        <v>0.14860255475218762</v>
      </c>
      <c r="AG132" s="72">
        <f t="shared" si="77"/>
        <v>2682.9570229204155</v>
      </c>
      <c r="AI132" s="37">
        <f t="shared" si="78"/>
        <v>485.18657090833165</v>
      </c>
      <c r="AJ132" s="37">
        <f t="shared" si="61"/>
        <v>508.5367851339297</v>
      </c>
      <c r="AK132" s="39">
        <f t="shared" si="62"/>
        <v>2.9063576056515546E-2</v>
      </c>
      <c r="AL132" s="39">
        <f t="shared" si="79"/>
        <v>5.7499999999999996E-2</v>
      </c>
      <c r="AM132" s="72">
        <f t="shared" si="80"/>
        <v>1423.1819327105295</v>
      </c>
      <c r="AO132" s="13">
        <f t="shared" si="63"/>
        <v>0.25</v>
      </c>
      <c r="AP132" s="39">
        <f t="shared" si="81"/>
        <v>3.1049999999999998E-2</v>
      </c>
      <c r="AQ132" s="72">
        <f t="shared" si="82"/>
        <v>0</v>
      </c>
      <c r="AS132" s="58">
        <f t="shared" si="87"/>
        <v>1</v>
      </c>
      <c r="AT132" s="57">
        <f t="shared" si="87"/>
        <v>1</v>
      </c>
      <c r="AU132" s="57">
        <f t="shared" si="87"/>
        <v>2.2999999999999998</v>
      </c>
      <c r="AV132" s="76">
        <f t="shared" si="64"/>
        <v>0</v>
      </c>
      <c r="AW132" s="76">
        <f t="shared" si="65"/>
        <v>0</v>
      </c>
      <c r="AX132" s="76">
        <f t="shared" si="66"/>
        <v>11537.9859375</v>
      </c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1:65" hidden="1" outlineLevel="1" x14ac:dyDescent="0.25">
      <c r="A133" s="84">
        <f t="shared" si="67"/>
        <v>39326</v>
      </c>
      <c r="B133" s="23">
        <f t="shared" si="68"/>
        <v>39326</v>
      </c>
      <c r="C133" s="24">
        <f t="shared" si="83"/>
        <v>83</v>
      </c>
      <c r="D133" s="25">
        <f t="shared" si="69"/>
        <v>6.916666666666667</v>
      </c>
      <c r="F133" s="76">
        <f t="shared" si="57"/>
        <v>14883.577928477112</v>
      </c>
      <c r="G133" s="80">
        <f t="shared" si="58"/>
        <v>-16531.225088225583</v>
      </c>
      <c r="H133" s="80">
        <f t="shared" si="70"/>
        <v>-1647.6471597484706</v>
      </c>
      <c r="I133" s="112"/>
      <c r="J133" s="53">
        <f t="shared" si="52"/>
        <v>0</v>
      </c>
      <c r="K133" s="53">
        <f t="shared" si="52"/>
        <v>0</v>
      </c>
      <c r="L133" s="53">
        <f t="shared" si="52"/>
        <v>0</v>
      </c>
      <c r="M133" s="53">
        <f t="shared" si="51"/>
        <v>0</v>
      </c>
      <c r="N133" s="53">
        <f t="shared" si="51"/>
        <v>0</v>
      </c>
      <c r="O133" s="54">
        <f t="shared" si="51"/>
        <v>5016515.625</v>
      </c>
      <c r="Q133" s="66">
        <f t="shared" si="71"/>
        <v>2.9</v>
      </c>
      <c r="R133" s="58">
        <f t="shared" si="84"/>
        <v>-7.0000000000000007E-2</v>
      </c>
      <c r="S133" s="57">
        <f t="shared" si="84"/>
        <v>0.1</v>
      </c>
      <c r="T133" s="76">
        <f t="shared" si="72"/>
        <v>14883.577928477112</v>
      </c>
      <c r="U133" s="76">
        <f t="shared" si="73"/>
        <v>0</v>
      </c>
      <c r="W133" s="37">
        <f t="shared" si="74"/>
        <v>486.6666666666701</v>
      </c>
      <c r="X133" s="37">
        <f t="shared" si="59"/>
        <v>398.25324452407074</v>
      </c>
      <c r="Y133" s="39">
        <f t="shared" si="85"/>
        <v>0.50059333217541258</v>
      </c>
      <c r="Z133" s="39">
        <f t="shared" si="85"/>
        <v>0.47788088332852369</v>
      </c>
      <c r="AA133" s="72">
        <f t="shared" si="75"/>
        <v>884.91991119074078</v>
      </c>
      <c r="AB133" s="41"/>
      <c r="AC133" s="37">
        <f t="shared" si="76"/>
        <v>1591.6666666666781</v>
      </c>
      <c r="AD133" s="37">
        <f t="shared" si="60"/>
        <v>354.53246658039944</v>
      </c>
      <c r="AE133" s="39">
        <f t="shared" si="86"/>
        <v>0.4147389289911606</v>
      </c>
      <c r="AF133" s="39">
        <f t="shared" si="86"/>
        <v>0.14880738716702091</v>
      </c>
      <c r="AG133" s="72">
        <f t="shared" si="77"/>
        <v>2684.4612476582179</v>
      </c>
      <c r="AI133" s="37">
        <f t="shared" si="78"/>
        <v>485.18657090833682</v>
      </c>
      <c r="AJ133" s="37">
        <f t="shared" si="61"/>
        <v>509.06350008246511</v>
      </c>
      <c r="AK133" s="39">
        <f t="shared" si="62"/>
        <v>2.9093678539588965E-2</v>
      </c>
      <c r="AL133" s="39">
        <f t="shared" si="79"/>
        <v>5.7499999999999996E-2</v>
      </c>
      <c r="AM133" s="72">
        <f t="shared" si="80"/>
        <v>1423.857991876625</v>
      </c>
      <c r="AO133" s="13">
        <f t="shared" si="63"/>
        <v>0.25</v>
      </c>
      <c r="AP133" s="39">
        <f t="shared" si="81"/>
        <v>3.1049999999999998E-2</v>
      </c>
      <c r="AQ133" s="72">
        <f t="shared" si="82"/>
        <v>0</v>
      </c>
      <c r="AS133" s="58">
        <f t="shared" si="87"/>
        <v>1</v>
      </c>
      <c r="AT133" s="57">
        <f t="shared" si="87"/>
        <v>1</v>
      </c>
      <c r="AU133" s="57">
        <f t="shared" si="87"/>
        <v>2.2999999999999998</v>
      </c>
      <c r="AV133" s="76">
        <f t="shared" si="64"/>
        <v>0</v>
      </c>
      <c r="AW133" s="76">
        <f t="shared" si="65"/>
        <v>0</v>
      </c>
      <c r="AX133" s="76">
        <f t="shared" si="66"/>
        <v>11537.9859375</v>
      </c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</row>
    <row r="134" spans="1:65" hidden="1" outlineLevel="1" x14ac:dyDescent="0.25">
      <c r="A134" s="84">
        <f t="shared" si="67"/>
        <v>39356</v>
      </c>
      <c r="B134" s="23">
        <f t="shared" si="68"/>
        <v>39356</v>
      </c>
      <c r="C134" s="24">
        <f t="shared" si="83"/>
        <v>84</v>
      </c>
      <c r="D134" s="25">
        <f t="shared" si="69"/>
        <v>7</v>
      </c>
      <c r="F134" s="76">
        <f t="shared" si="57"/>
        <v>14883.577928477112</v>
      </c>
      <c r="G134" s="80">
        <f t="shared" si="58"/>
        <v>-16533.95709442802</v>
      </c>
      <c r="H134" s="80">
        <f t="shared" si="70"/>
        <v>-1650.3791659509079</v>
      </c>
      <c r="I134" s="112"/>
      <c r="J134" s="53">
        <f t="shared" si="52"/>
        <v>0</v>
      </c>
      <c r="K134" s="53">
        <f t="shared" si="52"/>
        <v>0</v>
      </c>
      <c r="L134" s="53">
        <f t="shared" si="52"/>
        <v>0</v>
      </c>
      <c r="M134" s="53">
        <f t="shared" si="51"/>
        <v>0</v>
      </c>
      <c r="N134" s="53">
        <f t="shared" si="51"/>
        <v>0</v>
      </c>
      <c r="O134" s="54">
        <f t="shared" si="51"/>
        <v>5016515.625</v>
      </c>
      <c r="Q134" s="66">
        <f t="shared" si="71"/>
        <v>2.9</v>
      </c>
      <c r="R134" s="58">
        <f t="shared" si="84"/>
        <v>-7.0000000000000007E-2</v>
      </c>
      <c r="S134" s="57">
        <f t="shared" si="84"/>
        <v>0.1</v>
      </c>
      <c r="T134" s="76">
        <f t="shared" si="72"/>
        <v>14883.577928477112</v>
      </c>
      <c r="U134" s="76">
        <f t="shared" si="73"/>
        <v>0</v>
      </c>
      <c r="W134" s="37">
        <f t="shared" si="74"/>
        <v>486.66666666666487</v>
      </c>
      <c r="X134" s="37">
        <f t="shared" si="59"/>
        <v>398.80219318734538</v>
      </c>
      <c r="Y134" s="39">
        <f t="shared" si="85"/>
        <v>0.50128334548810383</v>
      </c>
      <c r="Z134" s="39">
        <f t="shared" si="85"/>
        <v>0.4785395900075447</v>
      </c>
      <c r="AA134" s="72">
        <f t="shared" si="75"/>
        <v>885.46885985401025</v>
      </c>
      <c r="AB134" s="41"/>
      <c r="AC134" s="37">
        <f t="shared" si="76"/>
        <v>1591.6666666666611</v>
      </c>
      <c r="AD134" s="37">
        <f t="shared" si="60"/>
        <v>355.02115091955505</v>
      </c>
      <c r="AE134" s="39">
        <f t="shared" si="86"/>
        <v>0.41531060137251569</v>
      </c>
      <c r="AF134" s="39">
        <f t="shared" si="86"/>
        <v>0.1490125019209986</v>
      </c>
      <c r="AG134" s="72">
        <f t="shared" si="77"/>
        <v>2685.9675458057254</v>
      </c>
      <c r="AI134" s="37">
        <f t="shared" si="78"/>
        <v>485.18657090833165</v>
      </c>
      <c r="AJ134" s="37">
        <f t="shared" si="61"/>
        <v>509.59076057389848</v>
      </c>
      <c r="AK134" s="39">
        <f t="shared" si="62"/>
        <v>2.9123812201189259E-2</v>
      </c>
      <c r="AL134" s="39">
        <f t="shared" si="79"/>
        <v>5.7499999999999996E-2</v>
      </c>
      <c r="AM134" s="72">
        <f t="shared" si="80"/>
        <v>1424.5347512682856</v>
      </c>
      <c r="AO134" s="13">
        <f t="shared" si="63"/>
        <v>0.25</v>
      </c>
      <c r="AP134" s="39">
        <f t="shared" si="81"/>
        <v>3.1049999999999998E-2</v>
      </c>
      <c r="AQ134" s="72">
        <f t="shared" si="82"/>
        <v>0</v>
      </c>
      <c r="AS134" s="58">
        <f t="shared" si="87"/>
        <v>1</v>
      </c>
      <c r="AT134" s="57">
        <f t="shared" si="87"/>
        <v>1</v>
      </c>
      <c r="AU134" s="57">
        <f t="shared" si="87"/>
        <v>2.2999999999999998</v>
      </c>
      <c r="AV134" s="76">
        <f t="shared" si="64"/>
        <v>0</v>
      </c>
      <c r="AW134" s="76">
        <f t="shared" si="65"/>
        <v>0</v>
      </c>
      <c r="AX134" s="76">
        <f t="shared" si="66"/>
        <v>11537.9859375</v>
      </c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</row>
    <row r="135" spans="1:65" hidden="1" outlineLevel="1" x14ac:dyDescent="0.25">
      <c r="A135" s="84">
        <f t="shared" si="67"/>
        <v>39387</v>
      </c>
      <c r="B135" s="23">
        <f t="shared" si="68"/>
        <v>39387</v>
      </c>
      <c r="C135" s="24">
        <f t="shared" si="83"/>
        <v>85</v>
      </c>
      <c r="D135" s="25">
        <f t="shared" si="69"/>
        <v>7.083333333333333</v>
      </c>
      <c r="F135" s="76">
        <f t="shared" si="57"/>
        <v>14883.577928477112</v>
      </c>
      <c r="G135" s="80">
        <f t="shared" si="58"/>
        <v>-16536.692634514922</v>
      </c>
      <c r="H135" s="80">
        <f t="shared" si="70"/>
        <v>-1653.1147060378098</v>
      </c>
      <c r="I135" s="112"/>
      <c r="J135" s="53">
        <f t="shared" si="52"/>
        <v>0</v>
      </c>
      <c r="K135" s="53">
        <f t="shared" si="52"/>
        <v>0</v>
      </c>
      <c r="L135" s="53">
        <f t="shared" si="52"/>
        <v>0</v>
      </c>
      <c r="M135" s="53">
        <f t="shared" si="51"/>
        <v>0</v>
      </c>
      <c r="N135" s="53">
        <f t="shared" si="51"/>
        <v>0</v>
      </c>
      <c r="O135" s="54">
        <f t="shared" si="51"/>
        <v>5016515.625</v>
      </c>
      <c r="Q135" s="66">
        <f t="shared" si="71"/>
        <v>2.9</v>
      </c>
      <c r="R135" s="58">
        <f t="shared" si="84"/>
        <v>-7.0000000000000007E-2</v>
      </c>
      <c r="S135" s="57">
        <f t="shared" si="84"/>
        <v>0.1</v>
      </c>
      <c r="T135" s="76">
        <f t="shared" si="72"/>
        <v>14883.577928477112</v>
      </c>
      <c r="U135" s="76">
        <f t="shared" si="73"/>
        <v>0</v>
      </c>
      <c r="W135" s="37">
        <f t="shared" si="74"/>
        <v>486.66666666666487</v>
      </c>
      <c r="X135" s="37">
        <f t="shared" si="59"/>
        <v>399.35189851648732</v>
      </c>
      <c r="Y135" s="39">
        <f t="shared" si="85"/>
        <v>0.50197430990889225</v>
      </c>
      <c r="Z135" s="39">
        <f t="shared" si="85"/>
        <v>0.47919920464188276</v>
      </c>
      <c r="AA135" s="72">
        <f t="shared" si="75"/>
        <v>886.01856518315219</v>
      </c>
      <c r="AB135" s="41"/>
      <c r="AC135" s="37">
        <f t="shared" si="76"/>
        <v>1591.6666666666611</v>
      </c>
      <c r="AD135" s="37">
        <f t="shared" si="60"/>
        <v>355.51050885677904</v>
      </c>
      <c r="AE135" s="39">
        <f t="shared" si="86"/>
        <v>0.41588306174190065</v>
      </c>
      <c r="AF135" s="39">
        <f t="shared" si="86"/>
        <v>0.14921789940329441</v>
      </c>
      <c r="AG135" s="72">
        <f t="shared" si="77"/>
        <v>2687.4759202209707</v>
      </c>
      <c r="AI135" s="37">
        <f t="shared" si="78"/>
        <v>485.18657090833165</v>
      </c>
      <c r="AJ135" s="37">
        <f t="shared" si="61"/>
        <v>510.11856717328993</v>
      </c>
      <c r="AK135" s="39">
        <f t="shared" si="62"/>
        <v>2.915397707360946E-2</v>
      </c>
      <c r="AL135" s="39">
        <f t="shared" si="79"/>
        <v>5.7499999999999996E-2</v>
      </c>
      <c r="AM135" s="72">
        <f t="shared" si="80"/>
        <v>1425.2122116108001</v>
      </c>
      <c r="AO135" s="13">
        <f t="shared" si="63"/>
        <v>0.25</v>
      </c>
      <c r="AP135" s="39">
        <f t="shared" si="81"/>
        <v>3.1049999999999998E-2</v>
      </c>
      <c r="AQ135" s="72">
        <f t="shared" si="82"/>
        <v>0</v>
      </c>
      <c r="AS135" s="58">
        <f t="shared" si="87"/>
        <v>1</v>
      </c>
      <c r="AT135" s="57">
        <f t="shared" si="87"/>
        <v>1</v>
      </c>
      <c r="AU135" s="57">
        <f t="shared" si="87"/>
        <v>2.2999999999999998</v>
      </c>
      <c r="AV135" s="76">
        <f t="shared" si="64"/>
        <v>0</v>
      </c>
      <c r="AW135" s="76">
        <f t="shared" si="65"/>
        <v>0</v>
      </c>
      <c r="AX135" s="76">
        <f t="shared" si="66"/>
        <v>11537.9859375</v>
      </c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</row>
    <row r="136" spans="1:65" hidden="1" outlineLevel="1" x14ac:dyDescent="0.25">
      <c r="A136" s="84">
        <f t="shared" si="67"/>
        <v>39417</v>
      </c>
      <c r="B136" s="23">
        <f t="shared" si="68"/>
        <v>39417</v>
      </c>
      <c r="C136" s="24">
        <f t="shared" si="83"/>
        <v>86</v>
      </c>
      <c r="D136" s="25">
        <f t="shared" si="69"/>
        <v>7.166666666666667</v>
      </c>
      <c r="F136" s="76">
        <f t="shared" si="57"/>
        <v>14883.577928477112</v>
      </c>
      <c r="G136" s="80">
        <f t="shared" si="58"/>
        <v>-16539.431713117185</v>
      </c>
      <c r="H136" s="80">
        <f t="shared" si="70"/>
        <v>-1655.8537846400723</v>
      </c>
      <c r="I136" s="112"/>
      <c r="J136" s="53">
        <f t="shared" si="52"/>
        <v>0</v>
      </c>
      <c r="K136" s="53">
        <f t="shared" si="52"/>
        <v>0</v>
      </c>
      <c r="L136" s="53">
        <f t="shared" si="52"/>
        <v>0</v>
      </c>
      <c r="M136" s="53">
        <f t="shared" si="51"/>
        <v>0</v>
      </c>
      <c r="N136" s="53">
        <f t="shared" si="51"/>
        <v>0</v>
      </c>
      <c r="O136" s="54">
        <f t="shared" si="51"/>
        <v>5016515.625</v>
      </c>
      <c r="Q136" s="66">
        <f t="shared" si="71"/>
        <v>2.9</v>
      </c>
      <c r="R136" s="58">
        <f t="shared" si="84"/>
        <v>-7.0000000000000007E-2</v>
      </c>
      <c r="S136" s="57">
        <f t="shared" si="84"/>
        <v>0.1</v>
      </c>
      <c r="T136" s="76">
        <f t="shared" si="72"/>
        <v>14883.577928477112</v>
      </c>
      <c r="U136" s="76">
        <f t="shared" si="73"/>
        <v>0</v>
      </c>
      <c r="W136" s="37">
        <f t="shared" si="74"/>
        <v>486.6666666666701</v>
      </c>
      <c r="X136" s="37">
        <f t="shared" si="59"/>
        <v>399.90236155447769</v>
      </c>
      <c r="Y136" s="39">
        <f t="shared" si="85"/>
        <v>0.50266622674877681</v>
      </c>
      <c r="Z136" s="39">
        <f t="shared" si="85"/>
        <v>0.47985972848305541</v>
      </c>
      <c r="AA136" s="72">
        <f t="shared" si="75"/>
        <v>886.56902822114785</v>
      </c>
      <c r="AB136" s="41"/>
      <c r="AC136" s="37">
        <f t="shared" si="76"/>
        <v>1591.6666666666781</v>
      </c>
      <c r="AD136" s="37">
        <f t="shared" si="60"/>
        <v>356.00054132055288</v>
      </c>
      <c r="AE136" s="39">
        <f t="shared" si="86"/>
        <v>0.41645631118547122</v>
      </c>
      <c r="AF136" s="39">
        <f t="shared" si="86"/>
        <v>0.14942358000361852</v>
      </c>
      <c r="AG136" s="72">
        <f t="shared" si="77"/>
        <v>2688.9863737658611</v>
      </c>
      <c r="AI136" s="37">
        <f t="shared" si="78"/>
        <v>485.18657090833682</v>
      </c>
      <c r="AJ136" s="37">
        <f t="shared" si="61"/>
        <v>510.64692044626878</v>
      </c>
      <c r="AK136" s="39">
        <f t="shared" si="62"/>
        <v>2.9184173189176061E-2</v>
      </c>
      <c r="AL136" s="39">
        <f t="shared" si="79"/>
        <v>5.7499999999999996E-2</v>
      </c>
      <c r="AM136" s="72">
        <f t="shared" si="80"/>
        <v>1425.890373630175</v>
      </c>
      <c r="AO136" s="13">
        <f t="shared" si="63"/>
        <v>0.25</v>
      </c>
      <c r="AP136" s="39">
        <f t="shared" si="81"/>
        <v>3.1049999999999998E-2</v>
      </c>
      <c r="AQ136" s="72">
        <f t="shared" si="82"/>
        <v>0</v>
      </c>
      <c r="AS136" s="58">
        <f t="shared" si="87"/>
        <v>1</v>
      </c>
      <c r="AT136" s="57">
        <f t="shared" si="87"/>
        <v>1</v>
      </c>
      <c r="AU136" s="57">
        <f t="shared" si="87"/>
        <v>2.2999999999999998</v>
      </c>
      <c r="AV136" s="76">
        <f t="shared" si="64"/>
        <v>0</v>
      </c>
      <c r="AW136" s="76">
        <f t="shared" si="65"/>
        <v>0</v>
      </c>
      <c r="AX136" s="76">
        <f t="shared" si="66"/>
        <v>11537.9859375</v>
      </c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</row>
    <row r="137" spans="1:65" hidden="1" outlineLevel="1" x14ac:dyDescent="0.25">
      <c r="A137" s="84">
        <f t="shared" si="67"/>
        <v>39448</v>
      </c>
      <c r="B137" s="23">
        <f t="shared" si="68"/>
        <v>39448</v>
      </c>
      <c r="C137" s="24">
        <f t="shared" si="83"/>
        <v>87</v>
      </c>
      <c r="D137" s="25">
        <f t="shared" si="69"/>
        <v>7.25</v>
      </c>
      <c r="F137" s="76">
        <f t="shared" si="57"/>
        <v>14883.577928477112</v>
      </c>
      <c r="G137" s="80">
        <f t="shared" si="58"/>
        <v>-16542.174334871714</v>
      </c>
      <c r="H137" s="80">
        <f t="shared" si="70"/>
        <v>-1658.5964063946012</v>
      </c>
      <c r="I137" s="112"/>
      <c r="J137" s="53">
        <f t="shared" si="52"/>
        <v>0</v>
      </c>
      <c r="K137" s="53">
        <f t="shared" si="52"/>
        <v>0</v>
      </c>
      <c r="L137" s="53">
        <f t="shared" si="52"/>
        <v>0</v>
      </c>
      <c r="M137" s="53">
        <f t="shared" si="51"/>
        <v>0</v>
      </c>
      <c r="N137" s="53">
        <f t="shared" si="51"/>
        <v>0</v>
      </c>
      <c r="O137" s="54">
        <f t="shared" si="51"/>
        <v>5016515.625</v>
      </c>
      <c r="Q137" s="66">
        <f t="shared" si="71"/>
        <v>2.9</v>
      </c>
      <c r="R137" s="58">
        <f t="shared" si="84"/>
        <v>-7.0000000000000007E-2</v>
      </c>
      <c r="S137" s="57">
        <f t="shared" si="84"/>
        <v>0.1</v>
      </c>
      <c r="T137" s="76">
        <f t="shared" si="72"/>
        <v>14883.577928477112</v>
      </c>
      <c r="U137" s="76">
        <f t="shared" si="73"/>
        <v>0</v>
      </c>
      <c r="W137" s="37">
        <f t="shared" si="74"/>
        <v>486.66666666666487</v>
      </c>
      <c r="X137" s="37">
        <f t="shared" si="59"/>
        <v>400.45358334572273</v>
      </c>
      <c r="Y137" s="39">
        <f t="shared" si="85"/>
        <v>0.50335909732056339</v>
      </c>
      <c r="Z137" s="39">
        <f t="shared" si="85"/>
        <v>0.48052116278430512</v>
      </c>
      <c r="AA137" s="72">
        <f t="shared" si="75"/>
        <v>887.1202500123876</v>
      </c>
      <c r="AB137" s="41"/>
      <c r="AC137" s="37">
        <f t="shared" si="76"/>
        <v>1591.6666666666611</v>
      </c>
      <c r="AD137" s="37">
        <f t="shared" si="60"/>
        <v>356.49124924062647</v>
      </c>
      <c r="AE137" s="39">
        <f t="shared" si="86"/>
        <v>0.41703035079087997</v>
      </c>
      <c r="AF137" s="39">
        <f t="shared" si="86"/>
        <v>0.14962954411221827</v>
      </c>
      <c r="AG137" s="72">
        <f t="shared" si="77"/>
        <v>2690.498909306189</v>
      </c>
      <c r="AI137" s="37">
        <f t="shared" si="78"/>
        <v>485.18657090833165</v>
      </c>
      <c r="AJ137" s="37">
        <f t="shared" si="61"/>
        <v>511.1758209590335</v>
      </c>
      <c r="AK137" s="39">
        <f t="shared" si="62"/>
        <v>2.9214400580249014E-2</v>
      </c>
      <c r="AL137" s="39">
        <f t="shared" si="79"/>
        <v>5.7499999999999996E-2</v>
      </c>
      <c r="AM137" s="72">
        <f t="shared" si="80"/>
        <v>1426.5692380531377</v>
      </c>
      <c r="AO137" s="13">
        <f t="shared" si="63"/>
        <v>0.25</v>
      </c>
      <c r="AP137" s="39">
        <f t="shared" si="81"/>
        <v>3.1049999999999998E-2</v>
      </c>
      <c r="AQ137" s="72">
        <f t="shared" si="82"/>
        <v>0</v>
      </c>
      <c r="AS137" s="58">
        <f t="shared" si="87"/>
        <v>1</v>
      </c>
      <c r="AT137" s="57">
        <f t="shared" si="87"/>
        <v>1</v>
      </c>
      <c r="AU137" s="57">
        <f t="shared" si="87"/>
        <v>2.2999999999999998</v>
      </c>
      <c r="AV137" s="76">
        <f t="shared" si="64"/>
        <v>0</v>
      </c>
      <c r="AW137" s="76">
        <f t="shared" si="65"/>
        <v>0</v>
      </c>
      <c r="AX137" s="76">
        <f t="shared" si="66"/>
        <v>11537.9859375</v>
      </c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</row>
    <row r="138" spans="1:65" hidden="1" outlineLevel="1" x14ac:dyDescent="0.25">
      <c r="A138" s="84">
        <f t="shared" si="67"/>
        <v>39479</v>
      </c>
      <c r="B138" s="23">
        <f t="shared" si="68"/>
        <v>39479</v>
      </c>
      <c r="C138" s="24">
        <f t="shared" si="83"/>
        <v>88</v>
      </c>
      <c r="D138" s="25">
        <f t="shared" si="69"/>
        <v>7.333333333333333</v>
      </c>
      <c r="F138" s="76">
        <f t="shared" si="57"/>
        <v>14883.577928477112</v>
      </c>
      <c r="G138" s="80">
        <f t="shared" si="58"/>
        <v>-16544.920504421811</v>
      </c>
      <c r="H138" s="80">
        <f t="shared" si="70"/>
        <v>-1661.3425759446982</v>
      </c>
      <c r="I138" s="112"/>
      <c r="J138" s="53">
        <f t="shared" si="52"/>
        <v>0</v>
      </c>
      <c r="K138" s="53">
        <f t="shared" si="52"/>
        <v>0</v>
      </c>
      <c r="L138" s="53">
        <f t="shared" si="52"/>
        <v>0</v>
      </c>
      <c r="M138" s="53">
        <f t="shared" si="51"/>
        <v>0</v>
      </c>
      <c r="N138" s="53">
        <f t="shared" si="51"/>
        <v>0</v>
      </c>
      <c r="O138" s="54">
        <f t="shared" si="51"/>
        <v>5016515.625</v>
      </c>
      <c r="Q138" s="66">
        <f t="shared" si="71"/>
        <v>2.9</v>
      </c>
      <c r="R138" s="58">
        <f t="shared" si="84"/>
        <v>-7.0000000000000007E-2</v>
      </c>
      <c r="S138" s="57">
        <f t="shared" si="84"/>
        <v>0.1</v>
      </c>
      <c r="T138" s="76">
        <f t="shared" si="72"/>
        <v>14883.577928477112</v>
      </c>
      <c r="U138" s="76">
        <f t="shared" si="73"/>
        <v>0</v>
      </c>
      <c r="W138" s="37">
        <f t="shared" si="74"/>
        <v>486.66666666666487</v>
      </c>
      <c r="X138" s="37">
        <f t="shared" si="59"/>
        <v>401.005564936094</v>
      </c>
      <c r="Y138" s="39">
        <f t="shared" si="85"/>
        <v>0.50405292293886717</v>
      </c>
      <c r="Z138" s="39">
        <f t="shared" si="85"/>
        <v>0.48118350880060162</v>
      </c>
      <c r="AA138" s="72">
        <f t="shared" si="75"/>
        <v>887.67223160275887</v>
      </c>
      <c r="AB138" s="41"/>
      <c r="AC138" s="37">
        <f t="shared" si="76"/>
        <v>1591.6666666666611</v>
      </c>
      <c r="AD138" s="37">
        <f t="shared" si="60"/>
        <v>356.9826335480542</v>
      </c>
      <c r="AE138" s="39">
        <f t="shared" si="86"/>
        <v>0.41760518164727883</v>
      </c>
      <c r="AF138" s="39">
        <f t="shared" si="86"/>
        <v>0.1498357921198788</v>
      </c>
      <c r="AG138" s="72">
        <f t="shared" si="77"/>
        <v>2692.0135297118195</v>
      </c>
      <c r="AI138" s="37">
        <f t="shared" si="78"/>
        <v>485.18657090833165</v>
      </c>
      <c r="AJ138" s="37">
        <f t="shared" si="61"/>
        <v>511.70526927840206</v>
      </c>
      <c r="AK138" s="39">
        <f t="shared" si="62"/>
        <v>2.9244659279221812E-2</v>
      </c>
      <c r="AL138" s="39">
        <f t="shared" si="79"/>
        <v>5.7499999999999996E-2</v>
      </c>
      <c r="AM138" s="72">
        <f t="shared" si="80"/>
        <v>1427.2488056072314</v>
      </c>
      <c r="AO138" s="13">
        <f t="shared" si="63"/>
        <v>0.25</v>
      </c>
      <c r="AP138" s="39">
        <f t="shared" si="81"/>
        <v>3.1049999999999998E-2</v>
      </c>
      <c r="AQ138" s="72">
        <f t="shared" si="82"/>
        <v>0</v>
      </c>
      <c r="AS138" s="58">
        <f t="shared" si="87"/>
        <v>1</v>
      </c>
      <c r="AT138" s="57">
        <f t="shared" si="87"/>
        <v>1</v>
      </c>
      <c r="AU138" s="57">
        <f t="shared" si="87"/>
        <v>2.2999999999999998</v>
      </c>
      <c r="AV138" s="76">
        <f t="shared" si="64"/>
        <v>0</v>
      </c>
      <c r="AW138" s="76">
        <f t="shared" si="65"/>
        <v>0</v>
      </c>
      <c r="AX138" s="76">
        <f t="shared" si="66"/>
        <v>11537.9859375</v>
      </c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</row>
    <row r="139" spans="1:65" hidden="1" outlineLevel="1" x14ac:dyDescent="0.25">
      <c r="A139" s="84">
        <f t="shared" si="67"/>
        <v>39508</v>
      </c>
      <c r="B139" s="23">
        <f t="shared" si="68"/>
        <v>39508</v>
      </c>
      <c r="C139" s="24">
        <f t="shared" si="83"/>
        <v>89</v>
      </c>
      <c r="D139" s="25">
        <f t="shared" si="69"/>
        <v>7.416666666666667</v>
      </c>
      <c r="F139" s="76">
        <f t="shared" si="57"/>
        <v>14883.577928477112</v>
      </c>
      <c r="G139" s="80">
        <f t="shared" si="58"/>
        <v>-16547.670226416798</v>
      </c>
      <c r="H139" s="80">
        <f t="shared" si="70"/>
        <v>-1664.0922979396855</v>
      </c>
      <c r="I139" s="112"/>
      <c r="J139" s="53">
        <f t="shared" si="52"/>
        <v>0</v>
      </c>
      <c r="K139" s="53">
        <f t="shared" si="52"/>
        <v>0</v>
      </c>
      <c r="L139" s="53">
        <f t="shared" si="52"/>
        <v>0</v>
      </c>
      <c r="M139" s="53">
        <f t="shared" si="51"/>
        <v>0</v>
      </c>
      <c r="N139" s="53">
        <f t="shared" si="51"/>
        <v>0</v>
      </c>
      <c r="O139" s="54">
        <f t="shared" si="51"/>
        <v>5016515.625</v>
      </c>
      <c r="Q139" s="66">
        <f t="shared" si="71"/>
        <v>2.9</v>
      </c>
      <c r="R139" s="58">
        <f t="shared" si="84"/>
        <v>-7.0000000000000007E-2</v>
      </c>
      <c r="S139" s="57">
        <f t="shared" si="84"/>
        <v>0.1</v>
      </c>
      <c r="T139" s="76">
        <f t="shared" si="72"/>
        <v>14883.577928477112</v>
      </c>
      <c r="U139" s="76">
        <f t="shared" si="73"/>
        <v>0</v>
      </c>
      <c r="W139" s="37">
        <f t="shared" si="74"/>
        <v>486.6666666666701</v>
      </c>
      <c r="X139" s="37">
        <f t="shared" si="59"/>
        <v>401.55830737289159</v>
      </c>
      <c r="Y139" s="39">
        <f t="shared" si="85"/>
        <v>0.50474770492011589</v>
      </c>
      <c r="Z139" s="39">
        <f t="shared" si="85"/>
        <v>0.48184676778864488</v>
      </c>
      <c r="AA139" s="72">
        <f t="shared" si="75"/>
        <v>888.22497403956163</v>
      </c>
      <c r="AB139" s="41"/>
      <c r="AC139" s="37">
        <f t="shared" si="76"/>
        <v>1591.6666666666781</v>
      </c>
      <c r="AD139" s="37">
        <f t="shared" si="60"/>
        <v>357.47469517516214</v>
      </c>
      <c r="AE139" s="39">
        <f t="shared" si="86"/>
        <v>0.41818080484532111</v>
      </c>
      <c r="AF139" s="39">
        <f t="shared" si="86"/>
        <v>0.15004232441792412</v>
      </c>
      <c r="AG139" s="72">
        <f t="shared" si="77"/>
        <v>2693.5302378565129</v>
      </c>
      <c r="AI139" s="37">
        <f t="shared" si="78"/>
        <v>485.18657090833682</v>
      </c>
      <c r="AJ139" s="37">
        <f t="shared" si="61"/>
        <v>512.23526597176283</v>
      </c>
      <c r="AK139" s="39">
        <f t="shared" si="62"/>
        <v>2.9274949318521478E-2</v>
      </c>
      <c r="AL139" s="39">
        <f t="shared" si="79"/>
        <v>5.7499999999999996E-2</v>
      </c>
      <c r="AM139" s="72">
        <f t="shared" si="80"/>
        <v>1427.9290770207217</v>
      </c>
      <c r="AO139" s="13">
        <f t="shared" si="63"/>
        <v>0.25</v>
      </c>
      <c r="AP139" s="39">
        <f t="shared" si="81"/>
        <v>3.1049999999999998E-2</v>
      </c>
      <c r="AQ139" s="72">
        <f t="shared" si="82"/>
        <v>0</v>
      </c>
      <c r="AS139" s="58">
        <f t="shared" si="87"/>
        <v>1</v>
      </c>
      <c r="AT139" s="57">
        <f t="shared" si="87"/>
        <v>1</v>
      </c>
      <c r="AU139" s="57">
        <f t="shared" si="87"/>
        <v>2.2999999999999998</v>
      </c>
      <c r="AV139" s="76">
        <f t="shared" si="64"/>
        <v>0</v>
      </c>
      <c r="AW139" s="76">
        <f t="shared" si="65"/>
        <v>0</v>
      </c>
      <c r="AX139" s="76">
        <f t="shared" si="66"/>
        <v>11537.9859375</v>
      </c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</row>
    <row r="140" spans="1:65" hidden="1" outlineLevel="1" x14ac:dyDescent="0.25">
      <c r="A140" s="84">
        <f t="shared" si="67"/>
        <v>39539</v>
      </c>
      <c r="B140" s="23">
        <f t="shared" si="68"/>
        <v>39539</v>
      </c>
      <c r="C140" s="24">
        <f t="shared" si="83"/>
        <v>90</v>
      </c>
      <c r="D140" s="25">
        <f t="shared" si="69"/>
        <v>7.5</v>
      </c>
      <c r="F140" s="76">
        <f t="shared" si="57"/>
        <v>14883.577928477112</v>
      </c>
      <c r="G140" s="80">
        <f t="shared" si="58"/>
        <v>-16550.423505512033</v>
      </c>
      <c r="H140" s="80">
        <f t="shared" si="70"/>
        <v>-1666.845577034921</v>
      </c>
      <c r="I140" s="112"/>
      <c r="J140" s="53">
        <f t="shared" si="52"/>
        <v>0</v>
      </c>
      <c r="K140" s="53">
        <f t="shared" si="52"/>
        <v>0</v>
      </c>
      <c r="L140" s="53">
        <f t="shared" si="52"/>
        <v>0</v>
      </c>
      <c r="M140" s="53">
        <f t="shared" si="51"/>
        <v>0</v>
      </c>
      <c r="N140" s="53">
        <f t="shared" si="51"/>
        <v>0</v>
      </c>
      <c r="O140" s="54">
        <f t="shared" si="51"/>
        <v>5016515.625</v>
      </c>
      <c r="Q140" s="66">
        <f t="shared" si="71"/>
        <v>2.9</v>
      </c>
      <c r="R140" s="58">
        <f t="shared" si="84"/>
        <v>-7.0000000000000007E-2</v>
      </c>
      <c r="S140" s="57">
        <f t="shared" si="84"/>
        <v>0.1</v>
      </c>
      <c r="T140" s="76">
        <f t="shared" si="72"/>
        <v>14883.577928477112</v>
      </c>
      <c r="U140" s="76">
        <f t="shared" si="73"/>
        <v>0</v>
      </c>
      <c r="W140" s="37">
        <f t="shared" si="74"/>
        <v>486.66666666666487</v>
      </c>
      <c r="X140" s="37">
        <f t="shared" si="59"/>
        <v>402.11181170484667</v>
      </c>
      <c r="Y140" s="39">
        <f t="shared" si="85"/>
        <v>0.50544344458255142</v>
      </c>
      <c r="Z140" s="39">
        <f t="shared" si="85"/>
        <v>0.48251094100686681</v>
      </c>
      <c r="AA140" s="72">
        <f t="shared" si="75"/>
        <v>888.77847837151148</v>
      </c>
      <c r="AB140" s="41"/>
      <c r="AC140" s="37">
        <f t="shared" si="76"/>
        <v>1591.6666666666611</v>
      </c>
      <c r="AD140" s="37">
        <f t="shared" si="60"/>
        <v>357.9674350555502</v>
      </c>
      <c r="AE140" s="39">
        <f t="shared" si="86"/>
        <v>0.41875722147716327</v>
      </c>
      <c r="AF140" s="39">
        <f t="shared" si="86"/>
        <v>0.15024914139821743</v>
      </c>
      <c r="AG140" s="72">
        <f t="shared" si="77"/>
        <v>2695.0490366179265</v>
      </c>
      <c r="AI140" s="37">
        <f t="shared" si="78"/>
        <v>485.18657090833165</v>
      </c>
      <c r="AJ140" s="37">
        <f t="shared" si="61"/>
        <v>512.76581160707553</v>
      </c>
      <c r="AK140" s="39">
        <f t="shared" si="62"/>
        <v>2.930527073060863E-2</v>
      </c>
      <c r="AL140" s="39">
        <f t="shared" si="79"/>
        <v>5.7499999999999996E-2</v>
      </c>
      <c r="AM140" s="72">
        <f t="shared" si="80"/>
        <v>1428.610053022596</v>
      </c>
      <c r="AO140" s="13">
        <f t="shared" si="63"/>
        <v>0.25</v>
      </c>
      <c r="AP140" s="39">
        <f t="shared" si="81"/>
        <v>3.1049999999999998E-2</v>
      </c>
      <c r="AQ140" s="72">
        <f t="shared" si="82"/>
        <v>0</v>
      </c>
      <c r="AS140" s="58">
        <f t="shared" si="87"/>
        <v>1</v>
      </c>
      <c r="AT140" s="57">
        <f t="shared" si="87"/>
        <v>1</v>
      </c>
      <c r="AU140" s="57">
        <f t="shared" si="87"/>
        <v>2.2999999999999998</v>
      </c>
      <c r="AV140" s="76">
        <f t="shared" si="64"/>
        <v>0</v>
      </c>
      <c r="AW140" s="76">
        <f t="shared" si="65"/>
        <v>0</v>
      </c>
      <c r="AX140" s="76">
        <f t="shared" si="66"/>
        <v>11537.9859375</v>
      </c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</row>
    <row r="141" spans="1:65" hidden="1" outlineLevel="1" x14ac:dyDescent="0.25">
      <c r="A141" s="84">
        <f t="shared" si="67"/>
        <v>39569</v>
      </c>
      <c r="B141" s="23">
        <f t="shared" si="68"/>
        <v>39569</v>
      </c>
      <c r="C141" s="24">
        <f t="shared" si="83"/>
        <v>91</v>
      </c>
      <c r="D141" s="25">
        <f t="shared" si="69"/>
        <v>7.583333333333333</v>
      </c>
      <c r="F141" s="76">
        <f t="shared" si="57"/>
        <v>14883.577928477112</v>
      </c>
      <c r="G141" s="80">
        <f t="shared" si="58"/>
        <v>-16553.1803463693</v>
      </c>
      <c r="H141" s="80">
        <f t="shared" si="70"/>
        <v>-1669.6024178921871</v>
      </c>
      <c r="I141" s="112"/>
      <c r="J141" s="53">
        <f t="shared" si="52"/>
        <v>0</v>
      </c>
      <c r="K141" s="53">
        <f t="shared" si="52"/>
        <v>0</v>
      </c>
      <c r="L141" s="53">
        <f t="shared" si="52"/>
        <v>0</v>
      </c>
      <c r="M141" s="53">
        <f t="shared" si="51"/>
        <v>0</v>
      </c>
      <c r="N141" s="53">
        <f t="shared" si="51"/>
        <v>0</v>
      </c>
      <c r="O141" s="54">
        <f t="shared" si="51"/>
        <v>5016515.625</v>
      </c>
      <c r="Q141" s="66">
        <f t="shared" si="71"/>
        <v>2.9</v>
      </c>
      <c r="R141" s="58">
        <f t="shared" si="84"/>
        <v>-7.0000000000000007E-2</v>
      </c>
      <c r="S141" s="57">
        <f t="shared" si="84"/>
        <v>0.1</v>
      </c>
      <c r="T141" s="76">
        <f t="shared" si="72"/>
        <v>14883.577928477112</v>
      </c>
      <c r="U141" s="76">
        <f t="shared" si="73"/>
        <v>0</v>
      </c>
      <c r="W141" s="37">
        <f t="shared" si="74"/>
        <v>486.66666666666487</v>
      </c>
      <c r="X141" s="37">
        <f t="shared" si="59"/>
        <v>402.6660789821612</v>
      </c>
      <c r="Y141" s="39">
        <f t="shared" si="85"/>
        <v>0.50614014324623291</v>
      </c>
      <c r="Z141" s="39">
        <f t="shared" si="85"/>
        <v>0.483176029715434</v>
      </c>
      <c r="AA141" s="72">
        <f t="shared" si="75"/>
        <v>889.33274564882606</v>
      </c>
      <c r="AB141" s="41"/>
      <c r="AC141" s="37">
        <f t="shared" si="76"/>
        <v>1591.6666666666611</v>
      </c>
      <c r="AD141" s="37">
        <f t="shared" si="60"/>
        <v>358.46085412412793</v>
      </c>
      <c r="AE141" s="39">
        <f t="shared" si="86"/>
        <v>0.41933443263646725</v>
      </c>
      <c r="AF141" s="39">
        <f t="shared" si="86"/>
        <v>0.15045624345316225</v>
      </c>
      <c r="AG141" s="72">
        <f t="shared" si="77"/>
        <v>2696.5699288778105</v>
      </c>
      <c r="AI141" s="37">
        <f t="shared" si="78"/>
        <v>485.18657090833165</v>
      </c>
      <c r="AJ141" s="37">
        <f t="shared" si="61"/>
        <v>513.29690675292102</v>
      </c>
      <c r="AK141" s="39">
        <f t="shared" si="62"/>
        <v>2.9335623547977512E-2</v>
      </c>
      <c r="AL141" s="39">
        <f t="shared" si="79"/>
        <v>5.7499999999999996E-2</v>
      </c>
      <c r="AM141" s="72">
        <f t="shared" si="80"/>
        <v>1429.2917343426611</v>
      </c>
      <c r="AO141" s="13">
        <f t="shared" si="63"/>
        <v>0.25</v>
      </c>
      <c r="AP141" s="39">
        <f t="shared" si="81"/>
        <v>3.1049999999999998E-2</v>
      </c>
      <c r="AQ141" s="72">
        <f t="shared" si="82"/>
        <v>0</v>
      </c>
      <c r="AS141" s="58">
        <f t="shared" si="87"/>
        <v>1</v>
      </c>
      <c r="AT141" s="57">
        <f t="shared" si="87"/>
        <v>1</v>
      </c>
      <c r="AU141" s="57">
        <f t="shared" si="87"/>
        <v>2.2999999999999998</v>
      </c>
      <c r="AV141" s="76">
        <f t="shared" si="64"/>
        <v>0</v>
      </c>
      <c r="AW141" s="76">
        <f t="shared" si="65"/>
        <v>0</v>
      </c>
      <c r="AX141" s="76">
        <f t="shared" si="66"/>
        <v>11537.9859375</v>
      </c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</row>
    <row r="142" spans="1:65" hidden="1" outlineLevel="1" x14ac:dyDescent="0.25">
      <c r="A142" s="84">
        <f t="shared" si="67"/>
        <v>39600</v>
      </c>
      <c r="B142" s="23">
        <f t="shared" si="68"/>
        <v>39600</v>
      </c>
      <c r="C142" s="24">
        <f t="shared" si="83"/>
        <v>92</v>
      </c>
      <c r="D142" s="25">
        <f t="shared" si="69"/>
        <v>7.666666666666667</v>
      </c>
      <c r="F142" s="76">
        <f t="shared" si="57"/>
        <v>14883.577928477112</v>
      </c>
      <c r="G142" s="80">
        <f t="shared" si="58"/>
        <v>-16555.940753656414</v>
      </c>
      <c r="H142" s="80">
        <f t="shared" si="70"/>
        <v>-1672.3628251793016</v>
      </c>
      <c r="I142" s="112"/>
      <c r="J142" s="53">
        <f t="shared" si="52"/>
        <v>0</v>
      </c>
      <c r="K142" s="53">
        <f t="shared" si="52"/>
        <v>0</v>
      </c>
      <c r="L142" s="53">
        <f t="shared" si="52"/>
        <v>0</v>
      </c>
      <c r="M142" s="53">
        <f t="shared" si="51"/>
        <v>0</v>
      </c>
      <c r="N142" s="53">
        <f t="shared" si="51"/>
        <v>0</v>
      </c>
      <c r="O142" s="54">
        <f t="shared" si="51"/>
        <v>5016515.625</v>
      </c>
      <c r="Q142" s="66">
        <f t="shared" si="71"/>
        <v>2.9</v>
      </c>
      <c r="R142" s="58">
        <f t="shared" si="84"/>
        <v>-7.0000000000000007E-2</v>
      </c>
      <c r="S142" s="57">
        <f t="shared" si="84"/>
        <v>0.1</v>
      </c>
      <c r="T142" s="76">
        <f t="shared" si="72"/>
        <v>14883.577928477112</v>
      </c>
      <c r="U142" s="76">
        <f t="shared" si="73"/>
        <v>0</v>
      </c>
      <c r="W142" s="37">
        <f t="shared" si="74"/>
        <v>486.6666666666701</v>
      </c>
      <c r="X142" s="37">
        <f t="shared" si="59"/>
        <v>403.2211102564724</v>
      </c>
      <c r="Y142" s="39">
        <f t="shared" si="85"/>
        <v>0.50683780223303876</v>
      </c>
      <c r="Z142" s="39">
        <f t="shared" si="85"/>
        <v>0.48384203517624996</v>
      </c>
      <c r="AA142" s="72">
        <f t="shared" si="75"/>
        <v>889.8877769231425</v>
      </c>
      <c r="AB142" s="41"/>
      <c r="AC142" s="37">
        <f t="shared" si="76"/>
        <v>1591.6666666666781</v>
      </c>
      <c r="AD142" s="37">
        <f t="shared" si="60"/>
        <v>358.9549533170823</v>
      </c>
      <c r="AE142" s="39">
        <f t="shared" si="86"/>
        <v>0.41991243941840245</v>
      </c>
      <c r="AF142" s="39">
        <f t="shared" si="86"/>
        <v>0.15066363097570279</v>
      </c>
      <c r="AG142" s="72">
        <f t="shared" si="77"/>
        <v>2698.0929175218239</v>
      </c>
      <c r="AI142" s="37">
        <f t="shared" si="78"/>
        <v>485.18657090833682</v>
      </c>
      <c r="AJ142" s="37">
        <f t="shared" si="61"/>
        <v>513.82855197845299</v>
      </c>
      <c r="AK142" s="39">
        <f t="shared" si="62"/>
        <v>2.9366007803156027E-2</v>
      </c>
      <c r="AL142" s="39">
        <f t="shared" si="79"/>
        <v>5.7499999999999996E-2</v>
      </c>
      <c r="AM142" s="72">
        <f t="shared" si="80"/>
        <v>1429.9741217114479</v>
      </c>
      <c r="AO142" s="13">
        <f t="shared" si="63"/>
        <v>0.25</v>
      </c>
      <c r="AP142" s="39">
        <f t="shared" si="81"/>
        <v>3.1049999999999998E-2</v>
      </c>
      <c r="AQ142" s="72">
        <f t="shared" si="82"/>
        <v>0</v>
      </c>
      <c r="AS142" s="58">
        <f t="shared" si="87"/>
        <v>1</v>
      </c>
      <c r="AT142" s="57">
        <f t="shared" si="87"/>
        <v>1</v>
      </c>
      <c r="AU142" s="57">
        <f t="shared" si="87"/>
        <v>2.2999999999999998</v>
      </c>
      <c r="AV142" s="76">
        <f t="shared" si="64"/>
        <v>0</v>
      </c>
      <c r="AW142" s="76">
        <f t="shared" si="65"/>
        <v>0</v>
      </c>
      <c r="AX142" s="76">
        <f t="shared" si="66"/>
        <v>11537.9859375</v>
      </c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</row>
    <row r="143" spans="1:65" hidden="1" outlineLevel="1" x14ac:dyDescent="0.25">
      <c r="A143" s="84">
        <f t="shared" si="67"/>
        <v>39630</v>
      </c>
      <c r="B143" s="23">
        <f t="shared" si="68"/>
        <v>39630</v>
      </c>
      <c r="C143" s="24">
        <f t="shared" si="83"/>
        <v>93</v>
      </c>
      <c r="D143" s="25">
        <f t="shared" si="69"/>
        <v>7.75</v>
      </c>
      <c r="F143" s="76">
        <f t="shared" si="57"/>
        <v>14883.577928477112</v>
      </c>
      <c r="G143" s="80">
        <f t="shared" si="58"/>
        <v>-16558.70473204727</v>
      </c>
      <c r="H143" s="80">
        <f t="shared" si="70"/>
        <v>-1675.1268035701578</v>
      </c>
      <c r="I143" s="112"/>
      <c r="J143" s="53">
        <f t="shared" si="52"/>
        <v>0</v>
      </c>
      <c r="K143" s="53">
        <f t="shared" si="52"/>
        <v>0</v>
      </c>
      <c r="L143" s="53">
        <f t="shared" si="52"/>
        <v>0</v>
      </c>
      <c r="M143" s="53">
        <f t="shared" si="51"/>
        <v>0</v>
      </c>
      <c r="N143" s="53">
        <f t="shared" si="51"/>
        <v>0</v>
      </c>
      <c r="O143" s="54">
        <f t="shared" si="51"/>
        <v>5016515.625</v>
      </c>
      <c r="Q143" s="66">
        <f t="shared" si="71"/>
        <v>2.9</v>
      </c>
      <c r="R143" s="58">
        <f t="shared" si="84"/>
        <v>-7.0000000000000007E-2</v>
      </c>
      <c r="S143" s="57">
        <f t="shared" si="84"/>
        <v>0.1</v>
      </c>
      <c r="T143" s="76">
        <f t="shared" si="72"/>
        <v>14883.577928477112</v>
      </c>
      <c r="U143" s="76">
        <f t="shared" si="73"/>
        <v>0</v>
      </c>
      <c r="W143" s="37">
        <f t="shared" si="74"/>
        <v>486.66666666666487</v>
      </c>
      <c r="X143" s="37">
        <f t="shared" si="59"/>
        <v>403.77690658085379</v>
      </c>
      <c r="Y143" s="39">
        <f t="shared" si="85"/>
        <v>0.50753642286667</v>
      </c>
      <c r="Z143" s="39">
        <f t="shared" si="85"/>
        <v>0.4845089586529579</v>
      </c>
      <c r="AA143" s="72">
        <f t="shared" si="75"/>
        <v>890.44357324751866</v>
      </c>
      <c r="AB143" s="41"/>
      <c r="AC143" s="37">
        <f t="shared" si="76"/>
        <v>1591.6666666666611</v>
      </c>
      <c r="AD143" s="37">
        <f t="shared" si="60"/>
        <v>359.44973357187905</v>
      </c>
      <c r="AE143" s="39">
        <f t="shared" si="86"/>
        <v>0.42049124291964807</v>
      </c>
      <c r="AF143" s="39">
        <f t="shared" si="86"/>
        <v>0.15087130435932511</v>
      </c>
      <c r="AG143" s="72">
        <f t="shared" si="77"/>
        <v>2699.6180054395413</v>
      </c>
      <c r="AI143" s="37">
        <f t="shared" si="78"/>
        <v>485.18657090833165</v>
      </c>
      <c r="AJ143" s="37">
        <f t="shared" si="61"/>
        <v>514.36074785339747</v>
      </c>
      <c r="AK143" s="39">
        <f t="shared" si="62"/>
        <v>2.9396423528705751E-2</v>
      </c>
      <c r="AL143" s="39">
        <f t="shared" si="79"/>
        <v>5.7499999999999996E-2</v>
      </c>
      <c r="AM143" s="72">
        <f t="shared" si="80"/>
        <v>1430.6572158602105</v>
      </c>
      <c r="AO143" s="13">
        <f t="shared" si="63"/>
        <v>0.25</v>
      </c>
      <c r="AP143" s="39">
        <f t="shared" si="81"/>
        <v>3.1049999999999998E-2</v>
      </c>
      <c r="AQ143" s="72">
        <f t="shared" si="82"/>
        <v>0</v>
      </c>
      <c r="AS143" s="58">
        <f t="shared" si="87"/>
        <v>1</v>
      </c>
      <c r="AT143" s="57">
        <f t="shared" si="87"/>
        <v>1</v>
      </c>
      <c r="AU143" s="57">
        <f t="shared" si="87"/>
        <v>2.2999999999999998</v>
      </c>
      <c r="AV143" s="76">
        <f t="shared" si="64"/>
        <v>0</v>
      </c>
      <c r="AW143" s="76">
        <f t="shared" si="65"/>
        <v>0</v>
      </c>
      <c r="AX143" s="76">
        <f t="shared" si="66"/>
        <v>11537.9859375</v>
      </c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</row>
    <row r="144" spans="1:65" hidden="1" outlineLevel="1" x14ac:dyDescent="0.25">
      <c r="A144" s="84">
        <f t="shared" si="67"/>
        <v>39661</v>
      </c>
      <c r="B144" s="23">
        <f t="shared" si="68"/>
        <v>39661</v>
      </c>
      <c r="C144" s="24">
        <f t="shared" si="83"/>
        <v>94</v>
      </c>
      <c r="D144" s="25">
        <f t="shared" si="69"/>
        <v>7.833333333333333</v>
      </c>
      <c r="F144" s="76">
        <f t="shared" si="57"/>
        <v>14883.577928477112</v>
      </c>
      <c r="G144" s="80">
        <f t="shared" si="58"/>
        <v>-16561.47228622219</v>
      </c>
      <c r="H144" s="80">
        <f t="shared" si="70"/>
        <v>-1677.8943577450773</v>
      </c>
      <c r="I144" s="112"/>
      <c r="J144" s="53">
        <f t="shared" si="52"/>
        <v>0</v>
      </c>
      <c r="K144" s="53">
        <f t="shared" si="52"/>
        <v>0</v>
      </c>
      <c r="L144" s="53">
        <f t="shared" si="52"/>
        <v>0</v>
      </c>
      <c r="M144" s="53">
        <f t="shared" si="51"/>
        <v>0</v>
      </c>
      <c r="N144" s="53">
        <f t="shared" si="51"/>
        <v>0</v>
      </c>
      <c r="O144" s="54">
        <f t="shared" si="51"/>
        <v>5016515.625</v>
      </c>
      <c r="Q144" s="66">
        <f t="shared" si="71"/>
        <v>2.9</v>
      </c>
      <c r="R144" s="58">
        <f t="shared" si="84"/>
        <v>-7.0000000000000007E-2</v>
      </c>
      <c r="S144" s="57">
        <f t="shared" si="84"/>
        <v>0.1</v>
      </c>
      <c r="T144" s="76">
        <f t="shared" si="72"/>
        <v>14883.577928477112</v>
      </c>
      <c r="U144" s="76">
        <f t="shared" si="73"/>
        <v>0</v>
      </c>
      <c r="W144" s="37">
        <f t="shared" si="74"/>
        <v>486.66666666666487</v>
      </c>
      <c r="X144" s="37">
        <f t="shared" si="59"/>
        <v>404.33346900985646</v>
      </c>
      <c r="Y144" s="39">
        <f t="shared" si="85"/>
        <v>0.50823600647265155</v>
      </c>
      <c r="Z144" s="39">
        <f t="shared" si="85"/>
        <v>0.48517680141094227</v>
      </c>
      <c r="AA144" s="72">
        <f t="shared" si="75"/>
        <v>891.00013567652127</v>
      </c>
      <c r="AB144" s="41"/>
      <c r="AC144" s="37">
        <f t="shared" si="76"/>
        <v>1591.6666666666611</v>
      </c>
      <c r="AD144" s="37">
        <f t="shared" si="60"/>
        <v>359.94519582729913</v>
      </c>
      <c r="AE144" s="39">
        <f t="shared" si="86"/>
        <v>0.42107084423839458</v>
      </c>
      <c r="AF144" s="39">
        <f t="shared" si="86"/>
        <v>0.15107926399805741</v>
      </c>
      <c r="AG144" s="72">
        <f t="shared" si="77"/>
        <v>2701.1451955246448</v>
      </c>
      <c r="AI144" s="37">
        <f t="shared" si="78"/>
        <v>485.18657090833165</v>
      </c>
      <c r="AJ144" s="37">
        <f t="shared" si="61"/>
        <v>514.89349494810381</v>
      </c>
      <c r="AK144" s="39">
        <f t="shared" si="62"/>
        <v>2.9426870757221987E-2</v>
      </c>
      <c r="AL144" s="39">
        <f t="shared" si="79"/>
        <v>5.7499999999999996E-2</v>
      </c>
      <c r="AM144" s="72">
        <f t="shared" si="80"/>
        <v>1431.3410175210261</v>
      </c>
      <c r="AO144" s="13">
        <f t="shared" si="63"/>
        <v>0.25</v>
      </c>
      <c r="AP144" s="39">
        <f t="shared" si="81"/>
        <v>3.1049999999999998E-2</v>
      </c>
      <c r="AQ144" s="72">
        <f t="shared" si="82"/>
        <v>0</v>
      </c>
      <c r="AS144" s="58">
        <f t="shared" si="87"/>
        <v>1</v>
      </c>
      <c r="AT144" s="57">
        <f t="shared" si="87"/>
        <v>1</v>
      </c>
      <c r="AU144" s="57">
        <f t="shared" si="87"/>
        <v>2.2999999999999998</v>
      </c>
      <c r="AV144" s="76">
        <f t="shared" si="64"/>
        <v>0</v>
      </c>
      <c r="AW144" s="76">
        <f t="shared" si="65"/>
        <v>0</v>
      </c>
      <c r="AX144" s="76">
        <f t="shared" si="66"/>
        <v>11537.9859375</v>
      </c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</row>
    <row r="145" spans="1:65" hidden="1" outlineLevel="1" x14ac:dyDescent="0.25">
      <c r="A145" s="84">
        <f t="shared" si="67"/>
        <v>39692</v>
      </c>
      <c r="B145" s="23">
        <f t="shared" si="68"/>
        <v>39692</v>
      </c>
      <c r="C145" s="24">
        <f t="shared" si="83"/>
        <v>95</v>
      </c>
      <c r="D145" s="25">
        <f t="shared" si="69"/>
        <v>7.916666666666667</v>
      </c>
      <c r="F145" s="76">
        <f t="shared" si="57"/>
        <v>14883.577928477112</v>
      </c>
      <c r="G145" s="80">
        <f t="shared" si="58"/>
        <v>-16564.243420867584</v>
      </c>
      <c r="H145" s="80">
        <f t="shared" si="70"/>
        <v>-1680.6654923904716</v>
      </c>
      <c r="I145" s="112"/>
      <c r="J145" s="53">
        <f t="shared" si="52"/>
        <v>0</v>
      </c>
      <c r="K145" s="53">
        <f t="shared" si="52"/>
        <v>0</v>
      </c>
      <c r="L145" s="53">
        <f t="shared" si="52"/>
        <v>0</v>
      </c>
      <c r="M145" s="53">
        <f t="shared" si="51"/>
        <v>0</v>
      </c>
      <c r="N145" s="53">
        <f t="shared" si="51"/>
        <v>0</v>
      </c>
      <c r="O145" s="54">
        <f t="shared" si="51"/>
        <v>5016515.625</v>
      </c>
      <c r="Q145" s="66">
        <f t="shared" si="71"/>
        <v>2.9</v>
      </c>
      <c r="R145" s="58">
        <f t="shared" si="84"/>
        <v>-7.0000000000000007E-2</v>
      </c>
      <c r="S145" s="57">
        <f t="shared" si="84"/>
        <v>0.1</v>
      </c>
      <c r="T145" s="76">
        <f t="shared" si="72"/>
        <v>14883.577928477112</v>
      </c>
      <c r="U145" s="76">
        <f t="shared" si="73"/>
        <v>0</v>
      </c>
      <c r="W145" s="37">
        <f t="shared" si="74"/>
        <v>486.6666666666701</v>
      </c>
      <c r="X145" s="37">
        <f t="shared" si="59"/>
        <v>404.89079859947185</v>
      </c>
      <c r="Y145" s="39">
        <f t="shared" si="85"/>
        <v>0.50893655437833618</v>
      </c>
      <c r="Z145" s="39">
        <f t="shared" si="85"/>
        <v>0.48584556471733248</v>
      </c>
      <c r="AA145" s="72">
        <f t="shared" si="75"/>
        <v>891.55746526614189</v>
      </c>
      <c r="AB145" s="41"/>
      <c r="AC145" s="37">
        <f t="shared" si="76"/>
        <v>1591.6666666666781</v>
      </c>
      <c r="AD145" s="37">
        <f t="shared" si="60"/>
        <v>360.4413410234061</v>
      </c>
      <c r="AE145" s="39">
        <f t="shared" si="86"/>
        <v>0.4216512444743466</v>
      </c>
      <c r="AF145" s="39">
        <f t="shared" si="86"/>
        <v>0.15128751028647125</v>
      </c>
      <c r="AG145" s="72">
        <f t="shared" si="77"/>
        <v>2702.6744906747435</v>
      </c>
      <c r="AI145" s="37">
        <f t="shared" si="78"/>
        <v>485.18657090833682</v>
      </c>
      <c r="AJ145" s="37">
        <f t="shared" si="61"/>
        <v>515.42679383349582</v>
      </c>
      <c r="AK145" s="39">
        <f t="shared" si="62"/>
        <v>2.9457349521333824E-2</v>
      </c>
      <c r="AL145" s="39">
        <f t="shared" si="79"/>
        <v>5.7499999999999996E-2</v>
      </c>
      <c r="AM145" s="72">
        <f t="shared" si="80"/>
        <v>1432.0255274266972</v>
      </c>
      <c r="AO145" s="13">
        <f t="shared" si="63"/>
        <v>0.25</v>
      </c>
      <c r="AP145" s="39">
        <f t="shared" si="81"/>
        <v>3.1049999999999998E-2</v>
      </c>
      <c r="AQ145" s="72">
        <f t="shared" si="82"/>
        <v>0</v>
      </c>
      <c r="AS145" s="58">
        <f t="shared" si="87"/>
        <v>1</v>
      </c>
      <c r="AT145" s="57">
        <f t="shared" si="87"/>
        <v>1</v>
      </c>
      <c r="AU145" s="57">
        <f t="shared" si="87"/>
        <v>2.2999999999999998</v>
      </c>
      <c r="AV145" s="76">
        <f t="shared" si="64"/>
        <v>0</v>
      </c>
      <c r="AW145" s="76">
        <f t="shared" si="65"/>
        <v>0</v>
      </c>
      <c r="AX145" s="76">
        <f t="shared" si="66"/>
        <v>11537.9859375</v>
      </c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</row>
    <row r="146" spans="1:65" hidden="1" outlineLevel="1" x14ac:dyDescent="0.25">
      <c r="A146" s="84">
        <f t="shared" si="67"/>
        <v>39722</v>
      </c>
      <c r="B146" s="23">
        <f t="shared" si="68"/>
        <v>39722</v>
      </c>
      <c r="C146" s="24">
        <f t="shared" si="83"/>
        <v>96</v>
      </c>
      <c r="D146" s="25">
        <f t="shared" si="69"/>
        <v>8</v>
      </c>
      <c r="F146" s="76">
        <f t="shared" si="57"/>
        <v>14883.577928477112</v>
      </c>
      <c r="G146" s="80">
        <f t="shared" si="58"/>
        <v>-16567.018140675929</v>
      </c>
      <c r="H146" s="80">
        <f t="shared" si="70"/>
        <v>-1683.4402121988169</v>
      </c>
      <c r="I146" s="112"/>
      <c r="J146" s="53">
        <f t="shared" si="52"/>
        <v>0</v>
      </c>
      <c r="K146" s="53">
        <f t="shared" si="52"/>
        <v>0</v>
      </c>
      <c r="L146" s="53">
        <f t="shared" si="52"/>
        <v>0</v>
      </c>
      <c r="M146" s="53">
        <f t="shared" si="51"/>
        <v>0</v>
      </c>
      <c r="N146" s="53">
        <f t="shared" si="51"/>
        <v>0</v>
      </c>
      <c r="O146" s="54">
        <f t="shared" si="51"/>
        <v>5016515.625</v>
      </c>
      <c r="Q146" s="66">
        <f t="shared" si="71"/>
        <v>2.9</v>
      </c>
      <c r="R146" s="58">
        <f t="shared" si="84"/>
        <v>-7.0000000000000007E-2</v>
      </c>
      <c r="S146" s="57">
        <f t="shared" si="84"/>
        <v>0.1</v>
      </c>
      <c r="T146" s="76">
        <f t="shared" si="72"/>
        <v>14883.577928477112</v>
      </c>
      <c r="U146" s="76">
        <f t="shared" si="73"/>
        <v>0</v>
      </c>
      <c r="W146" s="37">
        <f t="shared" si="74"/>
        <v>486.66666666666487</v>
      </c>
      <c r="X146" s="37">
        <f t="shared" si="59"/>
        <v>405.44889640713455</v>
      </c>
      <c r="Y146" s="39">
        <f t="shared" si="85"/>
        <v>0.50963806791290545</v>
      </c>
      <c r="Z146" s="39">
        <f t="shared" si="85"/>
        <v>0.48651524984100369</v>
      </c>
      <c r="AA146" s="72">
        <f t="shared" si="75"/>
        <v>892.11556307379942</v>
      </c>
      <c r="AB146" s="41"/>
      <c r="AC146" s="37">
        <f t="shared" si="76"/>
        <v>1591.6666666666611</v>
      </c>
      <c r="AD146" s="37">
        <f t="shared" si="60"/>
        <v>360.9381701015476</v>
      </c>
      <c r="AE146" s="39">
        <f t="shared" si="86"/>
        <v>0.42223244472872418</v>
      </c>
      <c r="AF146" s="39">
        <f t="shared" si="86"/>
        <v>0.15149604361968189</v>
      </c>
      <c r="AG146" s="72">
        <f t="shared" si="77"/>
        <v>2704.2058937913766</v>
      </c>
      <c r="AI146" s="37">
        <f t="shared" si="78"/>
        <v>485.18657090833165</v>
      </c>
      <c r="AJ146" s="37">
        <f t="shared" si="61"/>
        <v>515.96064508107213</v>
      </c>
      <c r="AK146" s="39">
        <f t="shared" si="62"/>
        <v>2.9487859853704119E-2</v>
      </c>
      <c r="AL146" s="39">
        <f t="shared" si="79"/>
        <v>5.7499999999999996E-2</v>
      </c>
      <c r="AM146" s="72">
        <f t="shared" si="80"/>
        <v>1432.7107463107541</v>
      </c>
      <c r="AO146" s="13">
        <f t="shared" si="63"/>
        <v>0.25</v>
      </c>
      <c r="AP146" s="39">
        <f t="shared" si="81"/>
        <v>3.1049999999999998E-2</v>
      </c>
      <c r="AQ146" s="72">
        <f t="shared" si="82"/>
        <v>0</v>
      </c>
      <c r="AS146" s="58">
        <f t="shared" si="87"/>
        <v>1</v>
      </c>
      <c r="AT146" s="57">
        <f t="shared" si="87"/>
        <v>1</v>
      </c>
      <c r="AU146" s="57">
        <f t="shared" si="87"/>
        <v>2.2999999999999998</v>
      </c>
      <c r="AV146" s="76">
        <f t="shared" si="64"/>
        <v>0</v>
      </c>
      <c r="AW146" s="76">
        <f t="shared" si="65"/>
        <v>0</v>
      </c>
      <c r="AX146" s="76">
        <f t="shared" si="66"/>
        <v>11537.9859375</v>
      </c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</row>
    <row r="147" spans="1:65" hidden="1" outlineLevel="1" x14ac:dyDescent="0.25">
      <c r="A147" s="84">
        <f t="shared" si="67"/>
        <v>39753</v>
      </c>
      <c r="B147" s="23">
        <f t="shared" si="68"/>
        <v>39753</v>
      </c>
      <c r="C147" s="24">
        <f t="shared" si="83"/>
        <v>97</v>
      </c>
      <c r="D147" s="25">
        <f t="shared" si="69"/>
        <v>8.0833333333333339</v>
      </c>
      <c r="F147" s="76">
        <f t="shared" si="57"/>
        <v>14883.577928477112</v>
      </c>
      <c r="G147" s="80">
        <f t="shared" si="58"/>
        <v>-16569.796450346228</v>
      </c>
      <c r="H147" s="80">
        <f t="shared" si="70"/>
        <v>-1686.2185218691156</v>
      </c>
      <c r="I147" s="112"/>
      <c r="J147" s="53">
        <f t="shared" si="52"/>
        <v>0</v>
      </c>
      <c r="K147" s="53">
        <f t="shared" si="52"/>
        <v>0</v>
      </c>
      <c r="L147" s="53">
        <f t="shared" si="52"/>
        <v>0</v>
      </c>
      <c r="M147" s="53">
        <f t="shared" si="51"/>
        <v>0</v>
      </c>
      <c r="N147" s="53">
        <f t="shared" si="51"/>
        <v>0</v>
      </c>
      <c r="O147" s="54">
        <f t="shared" si="51"/>
        <v>5016515.625</v>
      </c>
      <c r="Q147" s="66">
        <f t="shared" si="71"/>
        <v>2.9</v>
      </c>
      <c r="R147" s="58">
        <f t="shared" si="84"/>
        <v>-7.0000000000000007E-2</v>
      </c>
      <c r="S147" s="57">
        <f t="shared" si="84"/>
        <v>0.1</v>
      </c>
      <c r="T147" s="76">
        <f t="shared" si="72"/>
        <v>14883.577928477112</v>
      </c>
      <c r="U147" s="76">
        <f t="shared" si="73"/>
        <v>0</v>
      </c>
      <c r="W147" s="37">
        <f t="shared" si="74"/>
        <v>486.6666666666701</v>
      </c>
      <c r="X147" s="37">
        <f t="shared" si="59"/>
        <v>406.00776349176635</v>
      </c>
      <c r="Y147" s="39">
        <f t="shared" si="85"/>
        <v>0.51034054840737375</v>
      </c>
      <c r="Z147" s="39">
        <f t="shared" si="85"/>
        <v>0.4871858580525808</v>
      </c>
      <c r="AA147" s="72">
        <f t="shared" si="75"/>
        <v>892.67443015843651</v>
      </c>
      <c r="AB147" s="41"/>
      <c r="AC147" s="37">
        <f t="shared" si="76"/>
        <v>1591.6666666666781</v>
      </c>
      <c r="AD147" s="37">
        <f t="shared" si="60"/>
        <v>361.43568400439585</v>
      </c>
      <c r="AE147" s="39">
        <f t="shared" si="86"/>
        <v>0.42281444610426566</v>
      </c>
      <c r="AF147" s="39">
        <f t="shared" si="86"/>
        <v>0.15170486439334932</v>
      </c>
      <c r="AG147" s="72">
        <f t="shared" si="77"/>
        <v>2705.7394077802296</v>
      </c>
      <c r="AI147" s="37">
        <f t="shared" si="78"/>
        <v>485.18657090833682</v>
      </c>
      <c r="AJ147" s="37">
        <f t="shared" si="61"/>
        <v>516.49504926296163</v>
      </c>
      <c r="AK147" s="39">
        <f t="shared" si="62"/>
        <v>2.951840178702958E-2</v>
      </c>
      <c r="AL147" s="39">
        <f t="shared" si="79"/>
        <v>5.7499999999999996E-2</v>
      </c>
      <c r="AM147" s="72">
        <f t="shared" si="80"/>
        <v>1433.3966749075607</v>
      </c>
      <c r="AO147" s="13">
        <f t="shared" si="63"/>
        <v>0.25</v>
      </c>
      <c r="AP147" s="39">
        <f t="shared" si="81"/>
        <v>3.1049999999999998E-2</v>
      </c>
      <c r="AQ147" s="72">
        <f t="shared" si="82"/>
        <v>0</v>
      </c>
      <c r="AS147" s="58">
        <f t="shared" si="87"/>
        <v>1</v>
      </c>
      <c r="AT147" s="57">
        <f t="shared" si="87"/>
        <v>1</v>
      </c>
      <c r="AU147" s="57">
        <f t="shared" si="87"/>
        <v>2.2999999999999998</v>
      </c>
      <c r="AV147" s="76">
        <f t="shared" si="64"/>
        <v>0</v>
      </c>
      <c r="AW147" s="76">
        <f t="shared" si="65"/>
        <v>0</v>
      </c>
      <c r="AX147" s="76">
        <f t="shared" si="66"/>
        <v>11537.9859375</v>
      </c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</row>
    <row r="148" spans="1:65" hidden="1" outlineLevel="1" x14ac:dyDescent="0.25">
      <c r="A148" s="84">
        <f t="shared" si="67"/>
        <v>39783</v>
      </c>
      <c r="B148" s="23">
        <f t="shared" si="68"/>
        <v>39783</v>
      </c>
      <c r="C148" s="24">
        <f t="shared" si="83"/>
        <v>98</v>
      </c>
      <c r="D148" s="25">
        <f t="shared" si="69"/>
        <v>8.1666666666666661</v>
      </c>
      <c r="F148" s="76">
        <f t="shared" si="57"/>
        <v>14883.577928477112</v>
      </c>
      <c r="G148" s="80">
        <f t="shared" si="58"/>
        <v>-16572.578354583322</v>
      </c>
      <c r="H148" s="80">
        <f t="shared" si="70"/>
        <v>-1689.0004261062095</v>
      </c>
      <c r="I148" s="112"/>
      <c r="J148" s="53">
        <f t="shared" si="52"/>
        <v>0</v>
      </c>
      <c r="K148" s="53">
        <f t="shared" si="52"/>
        <v>0</v>
      </c>
      <c r="L148" s="53">
        <f t="shared" si="52"/>
        <v>0</v>
      </c>
      <c r="M148" s="53">
        <f t="shared" si="51"/>
        <v>0</v>
      </c>
      <c r="N148" s="53">
        <f t="shared" si="51"/>
        <v>0</v>
      </c>
      <c r="O148" s="54">
        <f t="shared" si="51"/>
        <v>5016515.625</v>
      </c>
      <c r="Q148" s="66">
        <f t="shared" si="71"/>
        <v>2.9</v>
      </c>
      <c r="R148" s="58">
        <f t="shared" si="84"/>
        <v>-7.0000000000000007E-2</v>
      </c>
      <c r="S148" s="57">
        <f t="shared" si="84"/>
        <v>0.1</v>
      </c>
      <c r="T148" s="76">
        <f t="shared" si="72"/>
        <v>14883.577928477112</v>
      </c>
      <c r="U148" s="76">
        <f t="shared" si="73"/>
        <v>0</v>
      </c>
      <c r="W148" s="37">
        <f t="shared" si="74"/>
        <v>486.66666666665975</v>
      </c>
      <c r="X148" s="37">
        <f t="shared" si="59"/>
        <v>406.56740091371023</v>
      </c>
      <c r="Y148" s="39">
        <f t="shared" si="85"/>
        <v>0.51104399719458982</v>
      </c>
      <c r="Z148" s="39">
        <f t="shared" si="85"/>
        <v>0.48785739062443967</v>
      </c>
      <c r="AA148" s="72">
        <f t="shared" si="75"/>
        <v>893.23406758037004</v>
      </c>
      <c r="AB148" s="41"/>
      <c r="AC148" s="37">
        <f t="shared" si="76"/>
        <v>1591.6666666666442</v>
      </c>
      <c r="AD148" s="37">
        <f t="shared" si="60"/>
        <v>361.93388367588767</v>
      </c>
      <c r="AE148" s="39">
        <f t="shared" si="86"/>
        <v>0.42339724970522902</v>
      </c>
      <c r="AF148" s="39">
        <f t="shared" si="86"/>
        <v>0.15191397300367884</v>
      </c>
      <c r="AG148" s="72">
        <f t="shared" si="77"/>
        <v>2707.275035550806</v>
      </c>
      <c r="AI148" s="37">
        <f t="shared" si="78"/>
        <v>485.18657090832647</v>
      </c>
      <c r="AJ148" s="37">
        <f t="shared" si="61"/>
        <v>517.03000695183607</v>
      </c>
      <c r="AK148" s="39">
        <f t="shared" si="62"/>
        <v>2.954897535404076E-2</v>
      </c>
      <c r="AL148" s="39">
        <f t="shared" si="79"/>
        <v>5.7499999999999996E-2</v>
      </c>
      <c r="AM148" s="72">
        <f t="shared" si="80"/>
        <v>1434.0833139521455</v>
      </c>
      <c r="AO148" s="13">
        <f t="shared" si="63"/>
        <v>0.25</v>
      </c>
      <c r="AP148" s="39">
        <f t="shared" si="81"/>
        <v>3.1049999999999998E-2</v>
      </c>
      <c r="AQ148" s="72">
        <f t="shared" si="82"/>
        <v>0</v>
      </c>
      <c r="AS148" s="58">
        <f t="shared" si="87"/>
        <v>1</v>
      </c>
      <c r="AT148" s="57">
        <f t="shared" si="87"/>
        <v>1</v>
      </c>
      <c r="AU148" s="57">
        <f t="shared" si="87"/>
        <v>2.2999999999999998</v>
      </c>
      <c r="AV148" s="76">
        <f t="shared" si="64"/>
        <v>0</v>
      </c>
      <c r="AW148" s="76">
        <f t="shared" si="65"/>
        <v>0</v>
      </c>
      <c r="AX148" s="76">
        <f t="shared" si="66"/>
        <v>11537.9859375</v>
      </c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</row>
    <row r="149" spans="1:65" hidden="1" outlineLevel="1" x14ac:dyDescent="0.25">
      <c r="A149" s="84">
        <f t="shared" si="67"/>
        <v>39814</v>
      </c>
      <c r="B149" s="23">
        <f t="shared" si="68"/>
        <v>39814</v>
      </c>
      <c r="C149" s="24">
        <f t="shared" si="83"/>
        <v>99</v>
      </c>
      <c r="D149" s="25">
        <f t="shared" si="69"/>
        <v>8.25</v>
      </c>
      <c r="F149" s="76">
        <f t="shared" si="57"/>
        <v>14883.577928477112</v>
      </c>
      <c r="G149" s="80">
        <f t="shared" si="58"/>
        <v>-16575.36385809879</v>
      </c>
      <c r="H149" s="80">
        <f t="shared" si="70"/>
        <v>-1691.7859296216775</v>
      </c>
      <c r="I149" s="112"/>
      <c r="J149" s="53">
        <f t="shared" si="52"/>
        <v>0</v>
      </c>
      <c r="K149" s="53">
        <f t="shared" si="52"/>
        <v>0</v>
      </c>
      <c r="L149" s="53">
        <f t="shared" si="52"/>
        <v>0</v>
      </c>
      <c r="M149" s="53">
        <f t="shared" si="51"/>
        <v>0</v>
      </c>
      <c r="N149" s="53">
        <f t="shared" si="51"/>
        <v>0</v>
      </c>
      <c r="O149" s="54">
        <f t="shared" si="51"/>
        <v>5016515.625</v>
      </c>
      <c r="Q149" s="66">
        <f t="shared" si="71"/>
        <v>2.9</v>
      </c>
      <c r="R149" s="58">
        <f t="shared" si="84"/>
        <v>-7.0000000000000007E-2</v>
      </c>
      <c r="S149" s="57">
        <f t="shared" si="84"/>
        <v>0.1</v>
      </c>
      <c r="T149" s="76">
        <f t="shared" si="72"/>
        <v>14883.577928477112</v>
      </c>
      <c r="U149" s="76">
        <f t="shared" si="73"/>
        <v>0</v>
      </c>
      <c r="W149" s="37">
        <f t="shared" si="74"/>
        <v>486.6666666666701</v>
      </c>
      <c r="X149" s="37">
        <f t="shared" si="59"/>
        <v>407.12780973482251</v>
      </c>
      <c r="Y149" s="39">
        <f t="shared" si="85"/>
        <v>0.51174841560923934</v>
      </c>
      <c r="Z149" s="39">
        <f t="shared" si="85"/>
        <v>0.48852984883071016</v>
      </c>
      <c r="AA149" s="72">
        <f t="shared" si="75"/>
        <v>893.7944764014926</v>
      </c>
      <c r="AB149" s="41"/>
      <c r="AC149" s="37">
        <f t="shared" si="76"/>
        <v>1591.6666666666781</v>
      </c>
      <c r="AD149" s="37">
        <f t="shared" si="60"/>
        <v>362.43277006130745</v>
      </c>
      <c r="AE149" s="39">
        <f t="shared" si="86"/>
        <v>0.4239808566373946</v>
      </c>
      <c r="AF149" s="39">
        <f t="shared" si="86"/>
        <v>0.15212336984742186</v>
      </c>
      <c r="AG149" s="72">
        <f t="shared" si="77"/>
        <v>2708.8127800168686</v>
      </c>
      <c r="AI149" s="37">
        <f t="shared" si="78"/>
        <v>485.18657090833682</v>
      </c>
      <c r="AJ149" s="37">
        <f t="shared" si="61"/>
        <v>517.56551872102705</v>
      </c>
      <c r="AK149" s="39">
        <f t="shared" si="62"/>
        <v>2.9579580587502131E-2</v>
      </c>
      <c r="AL149" s="39">
        <f t="shared" si="79"/>
        <v>5.7499999999999996E-2</v>
      </c>
      <c r="AM149" s="72">
        <f t="shared" si="80"/>
        <v>1434.7706641804273</v>
      </c>
      <c r="AO149" s="13">
        <f t="shared" si="63"/>
        <v>0.25</v>
      </c>
      <c r="AP149" s="39">
        <f t="shared" si="81"/>
        <v>3.1049999999999998E-2</v>
      </c>
      <c r="AQ149" s="72">
        <f t="shared" si="82"/>
        <v>0</v>
      </c>
      <c r="AS149" s="58">
        <f t="shared" si="87"/>
        <v>1</v>
      </c>
      <c r="AT149" s="57">
        <f t="shared" si="87"/>
        <v>1</v>
      </c>
      <c r="AU149" s="57">
        <f t="shared" si="87"/>
        <v>2.2999999999999998</v>
      </c>
      <c r="AV149" s="76">
        <f t="shared" si="64"/>
        <v>0</v>
      </c>
      <c r="AW149" s="76">
        <f t="shared" si="65"/>
        <v>0</v>
      </c>
      <c r="AX149" s="76">
        <f t="shared" si="66"/>
        <v>11537.9859375</v>
      </c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</row>
    <row r="150" spans="1:65" hidden="1" outlineLevel="1" x14ac:dyDescent="0.25">
      <c r="A150" s="84">
        <f t="shared" si="67"/>
        <v>39845</v>
      </c>
      <c r="B150" s="23">
        <f t="shared" si="68"/>
        <v>39845</v>
      </c>
      <c r="C150" s="24">
        <f t="shared" si="83"/>
        <v>100</v>
      </c>
      <c r="D150" s="25">
        <f t="shared" si="69"/>
        <v>8.3333333333333339</v>
      </c>
      <c r="F150" s="76">
        <f t="shared" si="57"/>
        <v>14883.577928477112</v>
      </c>
      <c r="G150" s="80">
        <f t="shared" si="58"/>
        <v>-16578.152965609908</v>
      </c>
      <c r="H150" s="80">
        <f t="shared" si="70"/>
        <v>-1694.5750371327958</v>
      </c>
      <c r="I150" s="112"/>
      <c r="J150" s="53">
        <f t="shared" si="52"/>
        <v>0</v>
      </c>
      <c r="K150" s="53">
        <f t="shared" si="52"/>
        <v>0</v>
      </c>
      <c r="L150" s="53">
        <f t="shared" si="52"/>
        <v>0</v>
      </c>
      <c r="M150" s="53">
        <f t="shared" si="51"/>
        <v>0</v>
      </c>
      <c r="N150" s="53">
        <f t="shared" si="51"/>
        <v>0</v>
      </c>
      <c r="O150" s="54">
        <f t="shared" si="51"/>
        <v>5016515.625</v>
      </c>
      <c r="Q150" s="66">
        <f t="shared" si="71"/>
        <v>2.9</v>
      </c>
      <c r="R150" s="58">
        <f t="shared" si="84"/>
        <v>-7.0000000000000007E-2</v>
      </c>
      <c r="S150" s="57">
        <f t="shared" si="84"/>
        <v>0.1</v>
      </c>
      <c r="T150" s="76">
        <f t="shared" si="72"/>
        <v>14883.577928477112</v>
      </c>
      <c r="U150" s="76">
        <f t="shared" si="73"/>
        <v>0</v>
      </c>
      <c r="W150" s="37">
        <f t="shared" si="74"/>
        <v>486.6666666666701</v>
      </c>
      <c r="X150" s="37">
        <f t="shared" si="59"/>
        <v>407.68899101836661</v>
      </c>
      <c r="Y150" s="39">
        <f t="shared" si="85"/>
        <v>0.51245380498784832</v>
      </c>
      <c r="Z150" s="39">
        <f t="shared" si="85"/>
        <v>0.48920323394727833</v>
      </c>
      <c r="AA150" s="72">
        <f t="shared" si="75"/>
        <v>894.3556576850367</v>
      </c>
      <c r="AB150" s="41"/>
      <c r="AC150" s="37">
        <f t="shared" si="76"/>
        <v>1591.6666666666781</v>
      </c>
      <c r="AD150" s="37">
        <f t="shared" si="60"/>
        <v>362.93234410719225</v>
      </c>
      <c r="AE150" s="39">
        <f t="shared" si="86"/>
        <v>0.42456526800806682</v>
      </c>
      <c r="AF150" s="39">
        <f t="shared" si="86"/>
        <v>0.1523330553218768</v>
      </c>
      <c r="AG150" s="72">
        <f t="shared" si="77"/>
        <v>2710.3526440959267</v>
      </c>
      <c r="AI150" s="37">
        <f t="shared" si="78"/>
        <v>485.18657090833682</v>
      </c>
      <c r="AJ150" s="37">
        <f t="shared" si="61"/>
        <v>518.10158514438763</v>
      </c>
      <c r="AK150" s="39">
        <f t="shared" si="62"/>
        <v>2.9610217520212086E-2</v>
      </c>
      <c r="AL150" s="39">
        <f t="shared" si="79"/>
        <v>5.7499999999999996E-2</v>
      </c>
      <c r="AM150" s="72">
        <f t="shared" si="80"/>
        <v>1435.4587263289473</v>
      </c>
      <c r="AO150" s="13">
        <f t="shared" si="63"/>
        <v>0.25</v>
      </c>
      <c r="AP150" s="39">
        <f t="shared" si="81"/>
        <v>3.1049999999999998E-2</v>
      </c>
      <c r="AQ150" s="72">
        <f t="shared" si="82"/>
        <v>0</v>
      </c>
      <c r="AS150" s="58">
        <f t="shared" si="87"/>
        <v>1</v>
      </c>
      <c r="AT150" s="57">
        <f t="shared" si="87"/>
        <v>1</v>
      </c>
      <c r="AU150" s="57">
        <f t="shared" si="87"/>
        <v>2.2999999999999998</v>
      </c>
      <c r="AV150" s="76">
        <f t="shared" si="64"/>
        <v>0</v>
      </c>
      <c r="AW150" s="76">
        <f t="shared" si="65"/>
        <v>0</v>
      </c>
      <c r="AX150" s="76">
        <f t="shared" si="66"/>
        <v>11537.9859375</v>
      </c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</row>
    <row r="151" spans="1:65" hidden="1" outlineLevel="1" x14ac:dyDescent="0.25">
      <c r="A151" s="84">
        <f t="shared" si="67"/>
        <v>39873</v>
      </c>
      <c r="B151" s="23">
        <f t="shared" si="68"/>
        <v>39873</v>
      </c>
      <c r="C151" s="24">
        <f t="shared" si="83"/>
        <v>101</v>
      </c>
      <c r="D151" s="25">
        <f t="shared" si="69"/>
        <v>8.4166666666666661</v>
      </c>
      <c r="F151" s="76">
        <f t="shared" si="57"/>
        <v>14883.577928477112</v>
      </c>
      <c r="G151" s="80">
        <f t="shared" si="58"/>
        <v>-16580.945681840465</v>
      </c>
      <c r="H151" s="80">
        <f t="shared" si="70"/>
        <v>-1697.3677533633527</v>
      </c>
      <c r="I151" s="112"/>
      <c r="J151" s="53">
        <f t="shared" si="52"/>
        <v>0</v>
      </c>
      <c r="K151" s="53">
        <f t="shared" si="52"/>
        <v>0</v>
      </c>
      <c r="L151" s="53">
        <f t="shared" si="52"/>
        <v>0</v>
      </c>
      <c r="M151" s="53">
        <f t="shared" si="51"/>
        <v>0</v>
      </c>
      <c r="N151" s="53">
        <f t="shared" si="51"/>
        <v>0</v>
      </c>
      <c r="O151" s="54">
        <f t="shared" si="51"/>
        <v>5016515.625</v>
      </c>
      <c r="Q151" s="66">
        <f t="shared" si="71"/>
        <v>2.9</v>
      </c>
      <c r="R151" s="58">
        <f t="shared" ref="R151:S170" si="88">IF($B151=" ",0,R$25)</f>
        <v>-7.0000000000000007E-2</v>
      </c>
      <c r="S151" s="57">
        <f t="shared" si="88"/>
        <v>0.1</v>
      </c>
      <c r="T151" s="76">
        <f t="shared" si="72"/>
        <v>14883.577928477112</v>
      </c>
      <c r="U151" s="76">
        <f t="shared" si="73"/>
        <v>0</v>
      </c>
      <c r="W151" s="37">
        <f t="shared" si="74"/>
        <v>486.66666666665975</v>
      </c>
      <c r="X151" s="37">
        <f t="shared" si="59"/>
        <v>408.25094582909776</v>
      </c>
      <c r="Y151" s="39">
        <f t="shared" ref="Y151:Z170" si="89">IF($B151=" ",0,Y$25*(1+Y$30)^(IF(Y$28&gt;$B151,-1,1)*(YEARFRAC($B151,Y$28))))</f>
        <v>0.5131601666687845</v>
      </c>
      <c r="Z151" s="39">
        <f t="shared" si="89"/>
        <v>0.48987754725178895</v>
      </c>
      <c r="AA151" s="72">
        <f t="shared" si="75"/>
        <v>894.91761249575757</v>
      </c>
      <c r="AB151" s="41"/>
      <c r="AC151" s="37">
        <f t="shared" si="76"/>
        <v>1591.6666666666442</v>
      </c>
      <c r="AD151" s="37">
        <f t="shared" si="60"/>
        <v>363.43260676140704</v>
      </c>
      <c r="AE151" s="39">
        <f t="shared" ref="AE151:AF170" si="90">IF($B151=" ",0,AE$25*(1+AE$30)^(IF(AE$28&gt;$B151,-1,1)*(YEARFRAC($B151,AE$28))))</f>
        <v>0.42515048492607643</v>
      </c>
      <c r="AF151" s="39">
        <f t="shared" si="90"/>
        <v>0.15254302982488951</v>
      </c>
      <c r="AG151" s="72">
        <f t="shared" si="77"/>
        <v>2711.8946307096348</v>
      </c>
      <c r="AI151" s="37">
        <f t="shared" si="78"/>
        <v>485.18657090832647</v>
      </c>
      <c r="AJ151" s="37">
        <f t="shared" si="61"/>
        <v>518.63820679639878</v>
      </c>
      <c r="AK151" s="39">
        <f t="shared" si="62"/>
        <v>2.9640886185002994E-2</v>
      </c>
      <c r="AL151" s="39">
        <f t="shared" si="79"/>
        <v>5.7499999999999996E-2</v>
      </c>
      <c r="AM151" s="72">
        <f t="shared" si="80"/>
        <v>1436.147501135074</v>
      </c>
      <c r="AO151" s="13">
        <f t="shared" si="63"/>
        <v>0.25</v>
      </c>
      <c r="AP151" s="39">
        <f t="shared" si="81"/>
        <v>3.1049999999999998E-2</v>
      </c>
      <c r="AQ151" s="72">
        <f t="shared" si="82"/>
        <v>0</v>
      </c>
      <c r="AS151" s="58">
        <f t="shared" ref="AS151:AU170" si="91">IF($B151=" ",0,AS$25)</f>
        <v>1</v>
      </c>
      <c r="AT151" s="57">
        <f t="shared" si="91"/>
        <v>1</v>
      </c>
      <c r="AU151" s="57">
        <f t="shared" si="91"/>
        <v>2.2999999999999998</v>
      </c>
      <c r="AV151" s="76">
        <f t="shared" si="64"/>
        <v>0</v>
      </c>
      <c r="AW151" s="76">
        <f t="shared" si="65"/>
        <v>0</v>
      </c>
      <c r="AX151" s="76">
        <f t="shared" si="66"/>
        <v>11537.9859375</v>
      </c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</row>
    <row r="152" spans="1:65" hidden="1" outlineLevel="1" x14ac:dyDescent="0.25">
      <c r="A152" s="84">
        <f t="shared" si="67"/>
        <v>39904</v>
      </c>
      <c r="B152" s="23">
        <f t="shared" si="68"/>
        <v>39904</v>
      </c>
      <c r="C152" s="24">
        <f t="shared" si="83"/>
        <v>102</v>
      </c>
      <c r="D152" s="25">
        <f t="shared" si="69"/>
        <v>8.5</v>
      </c>
      <c r="F152" s="76">
        <f t="shared" si="57"/>
        <v>14883.577928477112</v>
      </c>
      <c r="G152" s="80">
        <f t="shared" si="58"/>
        <v>-16583.742011520742</v>
      </c>
      <c r="H152" s="80">
        <f t="shared" si="70"/>
        <v>-1700.1640830436299</v>
      </c>
      <c r="I152" s="112"/>
      <c r="J152" s="53">
        <f t="shared" si="52"/>
        <v>0</v>
      </c>
      <c r="K152" s="53">
        <f t="shared" si="52"/>
        <v>0</v>
      </c>
      <c r="L152" s="53">
        <f t="shared" si="52"/>
        <v>0</v>
      </c>
      <c r="M152" s="53">
        <f t="shared" si="51"/>
        <v>0</v>
      </c>
      <c r="N152" s="53">
        <f t="shared" si="51"/>
        <v>0</v>
      </c>
      <c r="O152" s="54">
        <f t="shared" si="51"/>
        <v>5016515.625</v>
      </c>
      <c r="Q152" s="66">
        <f t="shared" si="71"/>
        <v>2.9</v>
      </c>
      <c r="R152" s="58">
        <f t="shared" si="88"/>
        <v>-7.0000000000000007E-2</v>
      </c>
      <c r="S152" s="57">
        <f t="shared" si="88"/>
        <v>0.1</v>
      </c>
      <c r="T152" s="76">
        <f t="shared" si="72"/>
        <v>14883.577928477112</v>
      </c>
      <c r="U152" s="76">
        <f t="shared" si="73"/>
        <v>0</v>
      </c>
      <c r="W152" s="37">
        <f t="shared" si="74"/>
        <v>486.6666666666701</v>
      </c>
      <c r="X152" s="37">
        <f t="shared" si="59"/>
        <v>408.81367523326503</v>
      </c>
      <c r="Y152" s="39">
        <f t="shared" si="89"/>
        <v>0.51386750199226061</v>
      </c>
      <c r="Z152" s="39">
        <f t="shared" si="89"/>
        <v>0.49055279002364793</v>
      </c>
      <c r="AA152" s="72">
        <f t="shared" si="75"/>
        <v>895.48034189993518</v>
      </c>
      <c r="AB152" s="41"/>
      <c r="AC152" s="37">
        <f t="shared" si="76"/>
        <v>1591.6666666666781</v>
      </c>
      <c r="AD152" s="37">
        <f t="shared" si="60"/>
        <v>363.93355897314655</v>
      </c>
      <c r="AE152" s="39">
        <f t="shared" si="90"/>
        <v>0.42573650850178263</v>
      </c>
      <c r="AF152" s="39">
        <f t="shared" si="90"/>
        <v>0.15275329375485439</v>
      </c>
      <c r="AG152" s="72">
        <f t="shared" si="77"/>
        <v>2713.4387427838019</v>
      </c>
      <c r="AI152" s="37">
        <f t="shared" si="78"/>
        <v>485.18657090833682</v>
      </c>
      <c r="AJ152" s="37">
        <f t="shared" si="61"/>
        <v>519.17538425216947</v>
      </c>
      <c r="AK152" s="39">
        <f t="shared" si="62"/>
        <v>2.967158661474124E-2</v>
      </c>
      <c r="AL152" s="39">
        <f t="shared" si="79"/>
        <v>5.7499999999999996E-2</v>
      </c>
      <c r="AM152" s="72">
        <f t="shared" si="80"/>
        <v>1436.8369893370041</v>
      </c>
      <c r="AO152" s="13">
        <f t="shared" si="63"/>
        <v>0.25</v>
      </c>
      <c r="AP152" s="39">
        <f t="shared" si="81"/>
        <v>3.1049999999999998E-2</v>
      </c>
      <c r="AQ152" s="72">
        <f t="shared" si="82"/>
        <v>0</v>
      </c>
      <c r="AS152" s="58">
        <f t="shared" si="91"/>
        <v>1</v>
      </c>
      <c r="AT152" s="57">
        <f t="shared" si="91"/>
        <v>1</v>
      </c>
      <c r="AU152" s="57">
        <f t="shared" si="91"/>
        <v>2.2999999999999998</v>
      </c>
      <c r="AV152" s="76">
        <f t="shared" si="64"/>
        <v>0</v>
      </c>
      <c r="AW152" s="76">
        <f t="shared" si="65"/>
        <v>0</v>
      </c>
      <c r="AX152" s="76">
        <f t="shared" si="66"/>
        <v>11537.9859375</v>
      </c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</row>
    <row r="153" spans="1:65" hidden="1" outlineLevel="1" x14ac:dyDescent="0.25">
      <c r="A153" s="84">
        <f t="shared" si="67"/>
        <v>39934</v>
      </c>
      <c r="B153" s="23">
        <f t="shared" si="68"/>
        <v>39934</v>
      </c>
      <c r="C153" s="24">
        <f t="shared" si="83"/>
        <v>103</v>
      </c>
      <c r="D153" s="25">
        <f t="shared" si="69"/>
        <v>8.5833333333333339</v>
      </c>
      <c r="F153" s="76">
        <f t="shared" si="57"/>
        <v>14883.577928477112</v>
      </c>
      <c r="G153" s="80">
        <f t="shared" si="58"/>
        <v>-16586.541959386792</v>
      </c>
      <c r="H153" s="80">
        <f t="shared" si="70"/>
        <v>-1702.9640309096794</v>
      </c>
      <c r="I153" s="112"/>
      <c r="J153" s="53">
        <f t="shared" si="52"/>
        <v>0</v>
      </c>
      <c r="K153" s="53">
        <f t="shared" si="52"/>
        <v>0</v>
      </c>
      <c r="L153" s="53">
        <f t="shared" si="52"/>
        <v>0</v>
      </c>
      <c r="M153" s="53">
        <f t="shared" si="51"/>
        <v>0</v>
      </c>
      <c r="N153" s="53">
        <f t="shared" si="51"/>
        <v>0</v>
      </c>
      <c r="O153" s="54">
        <f t="shared" si="51"/>
        <v>5016515.625</v>
      </c>
      <c r="Q153" s="66">
        <f t="shared" si="71"/>
        <v>2.9</v>
      </c>
      <c r="R153" s="58">
        <f t="shared" si="88"/>
        <v>-7.0000000000000007E-2</v>
      </c>
      <c r="S153" s="57">
        <f t="shared" si="88"/>
        <v>0.1</v>
      </c>
      <c r="T153" s="76">
        <f t="shared" si="72"/>
        <v>14883.577928477112</v>
      </c>
      <c r="U153" s="76">
        <f t="shared" si="73"/>
        <v>0</v>
      </c>
      <c r="W153" s="37">
        <f t="shared" si="74"/>
        <v>486.6666666666701</v>
      </c>
      <c r="X153" s="37">
        <f t="shared" si="59"/>
        <v>409.37718029853494</v>
      </c>
      <c r="Y153" s="39">
        <f t="shared" si="89"/>
        <v>0.51457581230033667</v>
      </c>
      <c r="Z153" s="39">
        <f t="shared" si="89"/>
        <v>0.49122896354402451</v>
      </c>
      <c r="AA153" s="72">
        <f t="shared" si="75"/>
        <v>896.04384696520503</v>
      </c>
      <c r="AB153" s="41"/>
      <c r="AC153" s="37">
        <f t="shared" si="76"/>
        <v>1591.6666666666781</v>
      </c>
      <c r="AD153" s="37">
        <f t="shared" si="60"/>
        <v>364.43520169286728</v>
      </c>
      <c r="AE153" s="39">
        <f t="shared" si="90"/>
        <v>0.42632333984707493</v>
      </c>
      <c r="AF153" s="39">
        <f t="shared" si="90"/>
        <v>0.15296384751071493</v>
      </c>
      <c r="AG153" s="72">
        <f t="shared" si="77"/>
        <v>2714.9849832480172</v>
      </c>
      <c r="AI153" s="37">
        <f t="shared" si="78"/>
        <v>485.18657090833682</v>
      </c>
      <c r="AJ153" s="37">
        <f t="shared" si="61"/>
        <v>519.71311808733822</v>
      </c>
      <c r="AK153" s="39">
        <f t="shared" si="62"/>
        <v>2.9702318842327238E-2</v>
      </c>
      <c r="AL153" s="39">
        <f t="shared" si="79"/>
        <v>5.7499999999999996E-2</v>
      </c>
      <c r="AM153" s="72">
        <f t="shared" si="80"/>
        <v>1437.5271916735701</v>
      </c>
      <c r="AO153" s="13">
        <f t="shared" si="63"/>
        <v>0.25</v>
      </c>
      <c r="AP153" s="39">
        <f t="shared" si="81"/>
        <v>3.1049999999999998E-2</v>
      </c>
      <c r="AQ153" s="72">
        <f t="shared" si="82"/>
        <v>0</v>
      </c>
      <c r="AS153" s="58">
        <f t="shared" si="91"/>
        <v>1</v>
      </c>
      <c r="AT153" s="57">
        <f t="shared" si="91"/>
        <v>1</v>
      </c>
      <c r="AU153" s="57">
        <f t="shared" si="91"/>
        <v>2.2999999999999998</v>
      </c>
      <c r="AV153" s="76">
        <f t="shared" si="64"/>
        <v>0</v>
      </c>
      <c r="AW153" s="76">
        <f t="shared" si="65"/>
        <v>0</v>
      </c>
      <c r="AX153" s="76">
        <f t="shared" si="66"/>
        <v>11537.9859375</v>
      </c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</row>
    <row r="154" spans="1:65" hidden="1" outlineLevel="1" x14ac:dyDescent="0.25">
      <c r="A154" s="84">
        <f t="shared" si="67"/>
        <v>39965</v>
      </c>
      <c r="B154" s="23">
        <f t="shared" si="68"/>
        <v>39965</v>
      </c>
      <c r="C154" s="24">
        <f t="shared" si="83"/>
        <v>104</v>
      </c>
      <c r="D154" s="25">
        <f t="shared" si="69"/>
        <v>8.6666666666666661</v>
      </c>
      <c r="F154" s="76">
        <f t="shared" si="57"/>
        <v>14883.577928477112</v>
      </c>
      <c r="G154" s="80">
        <f t="shared" si="58"/>
        <v>-16589.345530181199</v>
      </c>
      <c r="H154" s="80">
        <f t="shared" si="70"/>
        <v>-1705.7676017040867</v>
      </c>
      <c r="I154" s="112"/>
      <c r="J154" s="53">
        <f t="shared" si="52"/>
        <v>0</v>
      </c>
      <c r="K154" s="53">
        <f t="shared" si="52"/>
        <v>0</v>
      </c>
      <c r="L154" s="53">
        <f t="shared" si="52"/>
        <v>0</v>
      </c>
      <c r="M154" s="53">
        <f t="shared" si="51"/>
        <v>0</v>
      </c>
      <c r="N154" s="53">
        <f t="shared" si="51"/>
        <v>0</v>
      </c>
      <c r="O154" s="54">
        <f t="shared" si="51"/>
        <v>5016515.625</v>
      </c>
      <c r="Q154" s="66">
        <f t="shared" si="71"/>
        <v>2.9</v>
      </c>
      <c r="R154" s="58">
        <f t="shared" si="88"/>
        <v>-7.0000000000000007E-2</v>
      </c>
      <c r="S154" s="57">
        <f t="shared" si="88"/>
        <v>0.1</v>
      </c>
      <c r="T154" s="76">
        <f t="shared" si="72"/>
        <v>14883.577928477112</v>
      </c>
      <c r="U154" s="76">
        <f t="shared" si="73"/>
        <v>0</v>
      </c>
      <c r="W154" s="37">
        <f t="shared" si="74"/>
        <v>486.66666666665975</v>
      </c>
      <c r="X154" s="37">
        <f t="shared" si="59"/>
        <v>409.94146209407143</v>
      </c>
      <c r="Y154" s="39">
        <f t="shared" si="89"/>
        <v>0.51528509893692265</v>
      </c>
      <c r="Z154" s="39">
        <f t="shared" si="89"/>
        <v>0.4919060690958541</v>
      </c>
      <c r="AA154" s="72">
        <f t="shared" si="75"/>
        <v>896.60812876073123</v>
      </c>
      <c r="AB154" s="41"/>
      <c r="AC154" s="37">
        <f t="shared" si="76"/>
        <v>1591.6666666666442</v>
      </c>
      <c r="AD154" s="37">
        <f t="shared" si="60"/>
        <v>364.93753587235926</v>
      </c>
      <c r="AE154" s="39">
        <f t="shared" si="90"/>
        <v>0.42691098007537576</v>
      </c>
      <c r="AF154" s="39">
        <f t="shared" si="90"/>
        <v>0.1531746914919645</v>
      </c>
      <c r="AG154" s="72">
        <f t="shared" si="77"/>
        <v>2716.5333550360347</v>
      </c>
      <c r="AI154" s="37">
        <f t="shared" si="78"/>
        <v>485.18657090832647</v>
      </c>
      <c r="AJ154" s="37">
        <f t="shared" si="61"/>
        <v>520.25140887817247</v>
      </c>
      <c r="AK154" s="39">
        <f t="shared" si="62"/>
        <v>2.9733082900695474E-2</v>
      </c>
      <c r="AL154" s="39">
        <f t="shared" si="79"/>
        <v>5.7499999999999996E-2</v>
      </c>
      <c r="AM154" s="72">
        <f t="shared" si="80"/>
        <v>1438.2181088844341</v>
      </c>
      <c r="AO154" s="13">
        <f t="shared" si="63"/>
        <v>0.25</v>
      </c>
      <c r="AP154" s="39">
        <f t="shared" si="81"/>
        <v>3.1049999999999998E-2</v>
      </c>
      <c r="AQ154" s="72">
        <f t="shared" si="82"/>
        <v>0</v>
      </c>
      <c r="AS154" s="58">
        <f t="shared" si="91"/>
        <v>1</v>
      </c>
      <c r="AT154" s="57">
        <f t="shared" si="91"/>
        <v>1</v>
      </c>
      <c r="AU154" s="57">
        <f t="shared" si="91"/>
        <v>2.2999999999999998</v>
      </c>
      <c r="AV154" s="76">
        <f t="shared" si="64"/>
        <v>0</v>
      </c>
      <c r="AW154" s="76">
        <f t="shared" si="65"/>
        <v>0</v>
      </c>
      <c r="AX154" s="76">
        <f t="shared" si="66"/>
        <v>11537.9859375</v>
      </c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</row>
    <row r="155" spans="1:65" hidden="1" outlineLevel="1" x14ac:dyDescent="0.25">
      <c r="A155" s="84">
        <f t="shared" si="67"/>
        <v>39995</v>
      </c>
      <c r="B155" s="23">
        <f t="shared" si="68"/>
        <v>39995</v>
      </c>
      <c r="C155" s="24">
        <f t="shared" si="83"/>
        <v>105</v>
      </c>
      <c r="D155" s="25">
        <f t="shared" si="69"/>
        <v>8.75</v>
      </c>
      <c r="F155" s="76">
        <f t="shared" si="57"/>
        <v>14883.577928477112</v>
      </c>
      <c r="G155" s="80">
        <f t="shared" si="58"/>
        <v>-16592.152728653076</v>
      </c>
      <c r="H155" s="80">
        <f t="shared" si="70"/>
        <v>-1708.5748001759639</v>
      </c>
      <c r="I155" s="112"/>
      <c r="J155" s="53">
        <f t="shared" si="52"/>
        <v>0</v>
      </c>
      <c r="K155" s="53">
        <f t="shared" si="52"/>
        <v>0</v>
      </c>
      <c r="L155" s="53">
        <f t="shared" si="52"/>
        <v>0</v>
      </c>
      <c r="M155" s="53">
        <f t="shared" si="51"/>
        <v>0</v>
      </c>
      <c r="N155" s="53">
        <f t="shared" si="51"/>
        <v>0</v>
      </c>
      <c r="O155" s="54">
        <f t="shared" si="51"/>
        <v>5016515.625</v>
      </c>
      <c r="Q155" s="66">
        <f t="shared" si="71"/>
        <v>2.9</v>
      </c>
      <c r="R155" s="58">
        <f t="shared" si="88"/>
        <v>-7.0000000000000007E-2</v>
      </c>
      <c r="S155" s="57">
        <f t="shared" si="88"/>
        <v>0.1</v>
      </c>
      <c r="T155" s="76">
        <f t="shared" si="72"/>
        <v>14883.577928477112</v>
      </c>
      <c r="U155" s="76">
        <f t="shared" si="73"/>
        <v>0</v>
      </c>
      <c r="W155" s="37">
        <f t="shared" si="74"/>
        <v>486.6666666666701</v>
      </c>
      <c r="X155" s="37">
        <f t="shared" si="59"/>
        <v>410.50652169053905</v>
      </c>
      <c r="Y155" s="39">
        <f t="shared" si="89"/>
        <v>0.51599536324778106</v>
      </c>
      <c r="Z155" s="39">
        <f t="shared" si="89"/>
        <v>0.49258410796384039</v>
      </c>
      <c r="AA155" s="72">
        <f t="shared" si="75"/>
        <v>897.17318835720914</v>
      </c>
      <c r="AB155" s="41"/>
      <c r="AC155" s="37">
        <f t="shared" si="76"/>
        <v>1591.6666666666781</v>
      </c>
      <c r="AD155" s="37">
        <f t="shared" si="60"/>
        <v>365.44056246474759</v>
      </c>
      <c r="AE155" s="39">
        <f t="shared" si="90"/>
        <v>0.42749943030164211</v>
      </c>
      <c r="AF155" s="39">
        <f t="shared" si="90"/>
        <v>0.15338582609864715</v>
      </c>
      <c r="AG155" s="72">
        <f t="shared" si="77"/>
        <v>2718.0838610857768</v>
      </c>
      <c r="AI155" s="37">
        <f t="shared" si="78"/>
        <v>485.18657090833682</v>
      </c>
      <c r="AJ155" s="37">
        <f t="shared" si="61"/>
        <v>520.79025720157051</v>
      </c>
      <c r="AK155" s="39">
        <f t="shared" si="62"/>
        <v>2.9763878822814574E-2</v>
      </c>
      <c r="AL155" s="39">
        <f t="shared" si="79"/>
        <v>5.7499999999999996E-2</v>
      </c>
      <c r="AM155" s="72">
        <f t="shared" si="80"/>
        <v>1438.9097417100886</v>
      </c>
      <c r="AO155" s="13">
        <f t="shared" si="63"/>
        <v>0.25</v>
      </c>
      <c r="AP155" s="39">
        <f t="shared" si="81"/>
        <v>3.1049999999999998E-2</v>
      </c>
      <c r="AQ155" s="72">
        <f t="shared" si="82"/>
        <v>0</v>
      </c>
      <c r="AS155" s="58">
        <f t="shared" si="91"/>
        <v>1</v>
      </c>
      <c r="AT155" s="57">
        <f t="shared" si="91"/>
        <v>1</v>
      </c>
      <c r="AU155" s="57">
        <f t="shared" si="91"/>
        <v>2.2999999999999998</v>
      </c>
      <c r="AV155" s="76">
        <f t="shared" si="64"/>
        <v>0</v>
      </c>
      <c r="AW155" s="76">
        <f t="shared" si="65"/>
        <v>0</v>
      </c>
      <c r="AX155" s="76">
        <f t="shared" si="66"/>
        <v>11537.9859375</v>
      </c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</row>
    <row r="156" spans="1:65" hidden="1" outlineLevel="1" x14ac:dyDescent="0.25">
      <c r="A156" s="84">
        <f t="shared" si="67"/>
        <v>40026</v>
      </c>
      <c r="B156" s="23">
        <f t="shared" si="68"/>
        <v>40026</v>
      </c>
      <c r="C156" s="24">
        <f t="shared" si="83"/>
        <v>106</v>
      </c>
      <c r="D156" s="25">
        <f t="shared" si="69"/>
        <v>8.8333333333333339</v>
      </c>
      <c r="F156" s="76">
        <f t="shared" si="57"/>
        <v>14883.577928477112</v>
      </c>
      <c r="G156" s="80">
        <f t="shared" si="58"/>
        <v>-16594.963559557324</v>
      </c>
      <c r="H156" s="80">
        <f t="shared" si="70"/>
        <v>-1711.3856310802112</v>
      </c>
      <c r="I156" s="112"/>
      <c r="J156" s="53">
        <f t="shared" si="52"/>
        <v>0</v>
      </c>
      <c r="K156" s="53">
        <f t="shared" si="52"/>
        <v>0</v>
      </c>
      <c r="L156" s="53">
        <f t="shared" si="52"/>
        <v>0</v>
      </c>
      <c r="M156" s="53">
        <f t="shared" si="51"/>
        <v>0</v>
      </c>
      <c r="N156" s="53">
        <f t="shared" si="51"/>
        <v>0</v>
      </c>
      <c r="O156" s="54">
        <f t="shared" si="51"/>
        <v>5016515.625</v>
      </c>
      <c r="Q156" s="66">
        <f t="shared" si="71"/>
        <v>2.9</v>
      </c>
      <c r="R156" s="58">
        <f t="shared" si="88"/>
        <v>-7.0000000000000007E-2</v>
      </c>
      <c r="S156" s="57">
        <f t="shared" si="88"/>
        <v>0.1</v>
      </c>
      <c r="T156" s="76">
        <f t="shared" si="72"/>
        <v>14883.577928477112</v>
      </c>
      <c r="U156" s="76">
        <f t="shared" si="73"/>
        <v>0</v>
      </c>
      <c r="W156" s="37">
        <f t="shared" si="74"/>
        <v>486.6666666666701</v>
      </c>
      <c r="X156" s="37">
        <f t="shared" si="59"/>
        <v>411.07236016002508</v>
      </c>
      <c r="Y156" s="39">
        <f t="shared" si="89"/>
        <v>0.51670660658052914</v>
      </c>
      <c r="Z156" s="39">
        <f t="shared" si="89"/>
        <v>0.49326308143445796</v>
      </c>
      <c r="AA156" s="72">
        <f t="shared" si="75"/>
        <v>897.73902682669518</v>
      </c>
      <c r="AB156" s="41"/>
      <c r="AC156" s="37">
        <f t="shared" si="76"/>
        <v>1591.6666666666781</v>
      </c>
      <c r="AD156" s="37">
        <f t="shared" si="60"/>
        <v>365.94428242442467</v>
      </c>
      <c r="AE156" s="39">
        <f t="shared" si="90"/>
        <v>0.42808869164236779</v>
      </c>
      <c r="AF156" s="39">
        <f t="shared" si="90"/>
        <v>0.15359725173135835</v>
      </c>
      <c r="AG156" s="72">
        <f t="shared" si="77"/>
        <v>2719.6365043389656</v>
      </c>
      <c r="AI156" s="37">
        <f t="shared" si="78"/>
        <v>485.18657090833682</v>
      </c>
      <c r="AJ156" s="37">
        <f t="shared" si="61"/>
        <v>521.32966363496064</v>
      </c>
      <c r="AK156" s="39">
        <f t="shared" si="62"/>
        <v>2.979470664168726E-2</v>
      </c>
      <c r="AL156" s="39">
        <f t="shared" si="79"/>
        <v>5.7499999999999996E-2</v>
      </c>
      <c r="AM156" s="72">
        <f t="shared" si="80"/>
        <v>1439.6020908916644</v>
      </c>
      <c r="AO156" s="13">
        <f t="shared" si="63"/>
        <v>0.25</v>
      </c>
      <c r="AP156" s="39">
        <f t="shared" si="81"/>
        <v>3.1049999999999998E-2</v>
      </c>
      <c r="AQ156" s="72">
        <f t="shared" si="82"/>
        <v>0</v>
      </c>
      <c r="AS156" s="58">
        <f t="shared" si="91"/>
        <v>1</v>
      </c>
      <c r="AT156" s="57">
        <f t="shared" si="91"/>
        <v>1</v>
      </c>
      <c r="AU156" s="57">
        <f t="shared" si="91"/>
        <v>2.2999999999999998</v>
      </c>
      <c r="AV156" s="76">
        <f t="shared" si="64"/>
        <v>0</v>
      </c>
      <c r="AW156" s="76">
        <f t="shared" si="65"/>
        <v>0</v>
      </c>
      <c r="AX156" s="76">
        <f t="shared" si="66"/>
        <v>11537.9859375</v>
      </c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</row>
    <row r="157" spans="1:65" hidden="1" outlineLevel="1" x14ac:dyDescent="0.25">
      <c r="A157" s="84">
        <f t="shared" si="67"/>
        <v>40057</v>
      </c>
      <c r="B157" s="23">
        <f t="shared" si="68"/>
        <v>40057</v>
      </c>
      <c r="C157" s="24">
        <f t="shared" si="83"/>
        <v>107</v>
      </c>
      <c r="D157" s="25">
        <f t="shared" si="69"/>
        <v>8.9166666666666661</v>
      </c>
      <c r="F157" s="76">
        <f t="shared" si="57"/>
        <v>14883.577928477112</v>
      </c>
      <c r="G157" s="80">
        <f t="shared" si="58"/>
        <v>-16597.778027655408</v>
      </c>
      <c r="H157" s="80">
        <f t="shared" si="70"/>
        <v>-1714.2000991782952</v>
      </c>
      <c r="I157" s="112"/>
      <c r="J157" s="53">
        <f t="shared" si="52"/>
        <v>0</v>
      </c>
      <c r="K157" s="53">
        <f t="shared" si="52"/>
        <v>0</v>
      </c>
      <c r="L157" s="53">
        <f t="shared" si="52"/>
        <v>0</v>
      </c>
      <c r="M157" s="53">
        <f t="shared" si="51"/>
        <v>0</v>
      </c>
      <c r="N157" s="53">
        <f t="shared" si="51"/>
        <v>0</v>
      </c>
      <c r="O157" s="54">
        <f t="shared" si="51"/>
        <v>5016515.625</v>
      </c>
      <c r="Q157" s="66">
        <f t="shared" si="71"/>
        <v>2.9</v>
      </c>
      <c r="R157" s="58">
        <f t="shared" si="88"/>
        <v>-7.0000000000000007E-2</v>
      </c>
      <c r="S157" s="57">
        <f t="shared" si="88"/>
        <v>0.1</v>
      </c>
      <c r="T157" s="76">
        <f t="shared" si="72"/>
        <v>14883.577928477112</v>
      </c>
      <c r="U157" s="76">
        <f t="shared" si="73"/>
        <v>0</v>
      </c>
      <c r="W157" s="37">
        <f t="shared" si="74"/>
        <v>486.66666666665975</v>
      </c>
      <c r="X157" s="37">
        <f t="shared" si="59"/>
        <v>411.63897857612091</v>
      </c>
      <c r="Y157" s="39">
        <f t="shared" si="89"/>
        <v>0.51741883028464175</v>
      </c>
      <c r="Z157" s="39">
        <f t="shared" si="89"/>
        <v>0.49394299079595461</v>
      </c>
      <c r="AA157" s="72">
        <f t="shared" si="75"/>
        <v>898.30564524278066</v>
      </c>
      <c r="AB157" s="41"/>
      <c r="AC157" s="37">
        <f t="shared" si="76"/>
        <v>1591.6666666666442</v>
      </c>
      <c r="AD157" s="37">
        <f t="shared" si="60"/>
        <v>366.44869670712166</v>
      </c>
      <c r="AE157" s="39">
        <f t="shared" si="90"/>
        <v>0.42867876521558568</v>
      </c>
      <c r="AF157" s="39">
        <f t="shared" si="90"/>
        <v>0.15380896879124575</v>
      </c>
      <c r="AG157" s="72">
        <f t="shared" si="77"/>
        <v>2721.1912877415025</v>
      </c>
      <c r="AI157" s="37">
        <f t="shared" si="78"/>
        <v>485.18657090832647</v>
      </c>
      <c r="AJ157" s="37">
        <f t="shared" si="61"/>
        <v>521.86962875640336</v>
      </c>
      <c r="AK157" s="39">
        <f t="shared" si="62"/>
        <v>2.9825566390350496E-2</v>
      </c>
      <c r="AL157" s="39">
        <f t="shared" si="79"/>
        <v>5.7499999999999996E-2</v>
      </c>
      <c r="AM157" s="72">
        <f t="shared" si="80"/>
        <v>1440.2951571711242</v>
      </c>
      <c r="AO157" s="13">
        <f t="shared" si="63"/>
        <v>0.25</v>
      </c>
      <c r="AP157" s="39">
        <f t="shared" si="81"/>
        <v>3.1049999999999998E-2</v>
      </c>
      <c r="AQ157" s="72">
        <f t="shared" si="82"/>
        <v>0</v>
      </c>
      <c r="AS157" s="58">
        <f t="shared" si="91"/>
        <v>1</v>
      </c>
      <c r="AT157" s="57">
        <f t="shared" si="91"/>
        <v>1</v>
      </c>
      <c r="AU157" s="57">
        <f t="shared" si="91"/>
        <v>2.2999999999999998</v>
      </c>
      <c r="AV157" s="76">
        <f t="shared" si="64"/>
        <v>0</v>
      </c>
      <c r="AW157" s="76">
        <f t="shared" si="65"/>
        <v>0</v>
      </c>
      <c r="AX157" s="76">
        <f t="shared" si="66"/>
        <v>11537.9859375</v>
      </c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</row>
    <row r="158" spans="1:65" hidden="1" outlineLevel="1" x14ac:dyDescent="0.25">
      <c r="A158" s="84">
        <f t="shared" si="67"/>
        <v>40087</v>
      </c>
      <c r="B158" s="23">
        <f t="shared" si="68"/>
        <v>40087</v>
      </c>
      <c r="C158" s="24">
        <f t="shared" si="83"/>
        <v>108</v>
      </c>
      <c r="D158" s="25">
        <f t="shared" si="69"/>
        <v>9</v>
      </c>
      <c r="F158" s="76">
        <f t="shared" si="57"/>
        <v>14883.577928477112</v>
      </c>
      <c r="G158" s="80">
        <f t="shared" si="58"/>
        <v>-16600.596137715336</v>
      </c>
      <c r="H158" s="80">
        <f t="shared" si="70"/>
        <v>-1717.0182092382238</v>
      </c>
      <c r="I158" s="112"/>
      <c r="J158" s="53">
        <f t="shared" si="52"/>
        <v>0</v>
      </c>
      <c r="K158" s="53">
        <f t="shared" si="52"/>
        <v>0</v>
      </c>
      <c r="L158" s="53">
        <f t="shared" si="52"/>
        <v>0</v>
      </c>
      <c r="M158" s="53">
        <f t="shared" si="52"/>
        <v>0</v>
      </c>
      <c r="N158" s="53">
        <f t="shared" si="52"/>
        <v>0</v>
      </c>
      <c r="O158" s="54">
        <f t="shared" si="52"/>
        <v>5016515.625</v>
      </c>
      <c r="Q158" s="66">
        <f t="shared" si="71"/>
        <v>2.9</v>
      </c>
      <c r="R158" s="58">
        <f t="shared" si="88"/>
        <v>-7.0000000000000007E-2</v>
      </c>
      <c r="S158" s="57">
        <f t="shared" si="88"/>
        <v>0.1</v>
      </c>
      <c r="T158" s="76">
        <f t="shared" si="72"/>
        <v>14883.577928477112</v>
      </c>
      <c r="U158" s="76">
        <f t="shared" si="73"/>
        <v>0</v>
      </c>
      <c r="W158" s="37">
        <f t="shared" si="74"/>
        <v>486.6666666666701</v>
      </c>
      <c r="X158" s="37">
        <f t="shared" si="59"/>
        <v>412.20637801392445</v>
      </c>
      <c r="Y158" s="39">
        <f t="shared" si="89"/>
        <v>0.51813203571145383</v>
      </c>
      <c r="Z158" s="39">
        <f t="shared" si="89"/>
        <v>0.49462383733835374</v>
      </c>
      <c r="AA158" s="72">
        <f t="shared" si="75"/>
        <v>898.8730446805946</v>
      </c>
      <c r="AB158" s="41"/>
      <c r="AC158" s="37">
        <f t="shared" si="76"/>
        <v>1591.6666666666781</v>
      </c>
      <c r="AD158" s="37">
        <f t="shared" si="60"/>
        <v>366.95380626991067</v>
      </c>
      <c r="AE158" s="39">
        <f t="shared" si="90"/>
        <v>0.42926965214086954</v>
      </c>
      <c r="AF158" s="39">
        <f t="shared" si="90"/>
        <v>0.15402097768000991</v>
      </c>
      <c r="AG158" s="72">
        <f t="shared" si="77"/>
        <v>2722.748214243476</v>
      </c>
      <c r="AI158" s="37">
        <f t="shared" si="78"/>
        <v>485.18657090833682</v>
      </c>
      <c r="AJ158" s="37">
        <f t="shared" si="61"/>
        <v>522.41015314459116</v>
      </c>
      <c r="AK158" s="39">
        <f t="shared" si="62"/>
        <v>2.9856458101875424E-2</v>
      </c>
      <c r="AL158" s="39">
        <f t="shared" si="79"/>
        <v>5.7499999999999996E-2</v>
      </c>
      <c r="AM158" s="72">
        <f t="shared" si="80"/>
        <v>1440.9889412912644</v>
      </c>
      <c r="AO158" s="13">
        <f t="shared" si="63"/>
        <v>0.25</v>
      </c>
      <c r="AP158" s="39">
        <f t="shared" si="81"/>
        <v>3.1049999999999998E-2</v>
      </c>
      <c r="AQ158" s="72">
        <f t="shared" si="82"/>
        <v>0</v>
      </c>
      <c r="AS158" s="58">
        <f t="shared" si="91"/>
        <v>1</v>
      </c>
      <c r="AT158" s="57">
        <f t="shared" si="91"/>
        <v>1</v>
      </c>
      <c r="AU158" s="57">
        <f t="shared" si="91"/>
        <v>2.2999999999999998</v>
      </c>
      <c r="AV158" s="76">
        <f t="shared" si="64"/>
        <v>0</v>
      </c>
      <c r="AW158" s="76">
        <f t="shared" si="65"/>
        <v>0</v>
      </c>
      <c r="AX158" s="76">
        <f t="shared" si="66"/>
        <v>11537.9859375</v>
      </c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</row>
    <row r="159" spans="1:65" hidden="1" outlineLevel="1" x14ac:dyDescent="0.25">
      <c r="A159" s="84">
        <f t="shared" si="67"/>
        <v>40118</v>
      </c>
      <c r="B159" s="23">
        <f t="shared" si="68"/>
        <v>40118</v>
      </c>
      <c r="C159" s="24">
        <f t="shared" si="83"/>
        <v>109</v>
      </c>
      <c r="D159" s="25">
        <f t="shared" si="69"/>
        <v>9.0833333333333339</v>
      </c>
      <c r="F159" s="76">
        <f t="shared" si="57"/>
        <v>14883.577928477112</v>
      </c>
      <c r="G159" s="80">
        <f t="shared" si="58"/>
        <v>-16603.417894510942</v>
      </c>
      <c r="H159" s="80">
        <f t="shared" si="70"/>
        <v>-1719.8399660338291</v>
      </c>
      <c r="I159" s="112"/>
      <c r="J159" s="53">
        <f t="shared" ref="J159:O201" si="92">+IF($B159=" ",0,IF(AND($B159&gt;=J$26,$B159&lt;J$28),J$33,0))</f>
        <v>0</v>
      </c>
      <c r="K159" s="53">
        <f t="shared" si="92"/>
        <v>0</v>
      </c>
      <c r="L159" s="53">
        <f t="shared" si="92"/>
        <v>0</v>
      </c>
      <c r="M159" s="53">
        <f t="shared" si="92"/>
        <v>0</v>
      </c>
      <c r="N159" s="53">
        <f t="shared" si="92"/>
        <v>0</v>
      </c>
      <c r="O159" s="54">
        <f t="shared" si="92"/>
        <v>5016515.625</v>
      </c>
      <c r="Q159" s="66">
        <f t="shared" si="71"/>
        <v>2.9</v>
      </c>
      <c r="R159" s="58">
        <f t="shared" si="88"/>
        <v>-7.0000000000000007E-2</v>
      </c>
      <c r="S159" s="57">
        <f t="shared" si="88"/>
        <v>0.1</v>
      </c>
      <c r="T159" s="76">
        <f t="shared" si="72"/>
        <v>14883.577928477112</v>
      </c>
      <c r="U159" s="76">
        <f t="shared" si="73"/>
        <v>0</v>
      </c>
      <c r="W159" s="37">
        <f t="shared" si="74"/>
        <v>486.6666666666701</v>
      </c>
      <c r="X159" s="37">
        <f t="shared" si="59"/>
        <v>412.77455954996248</v>
      </c>
      <c r="Y159" s="39">
        <f t="shared" si="89"/>
        <v>0.51884622421416327</v>
      </c>
      <c r="Z159" s="39">
        <f t="shared" si="89"/>
        <v>0.4953056223534571</v>
      </c>
      <c r="AA159" s="72">
        <f t="shared" si="75"/>
        <v>899.44122621663257</v>
      </c>
      <c r="AB159" s="41"/>
      <c r="AC159" s="37">
        <f t="shared" si="76"/>
        <v>1591.6666666666781</v>
      </c>
      <c r="AD159" s="37">
        <f t="shared" si="60"/>
        <v>367.45961207113578</v>
      </c>
      <c r="AE159" s="39">
        <f t="shared" si="90"/>
        <v>0.42986135353933669</v>
      </c>
      <c r="AF159" s="39">
        <f t="shared" si="90"/>
        <v>0.15423327879990514</v>
      </c>
      <c r="AG159" s="72">
        <f t="shared" si="77"/>
        <v>2724.3072867987889</v>
      </c>
      <c r="AI159" s="37">
        <f t="shared" si="78"/>
        <v>485.18657090833682</v>
      </c>
      <c r="AJ159" s="37">
        <f t="shared" si="61"/>
        <v>522.95123737874849</v>
      </c>
      <c r="AK159" s="39">
        <f t="shared" si="62"/>
        <v>2.9887381809367446E-2</v>
      </c>
      <c r="AL159" s="39">
        <f t="shared" si="79"/>
        <v>5.7499999999999996E-2</v>
      </c>
      <c r="AM159" s="72">
        <f t="shared" si="80"/>
        <v>1441.6834439955201</v>
      </c>
      <c r="AO159" s="13">
        <f t="shared" si="63"/>
        <v>0.25</v>
      </c>
      <c r="AP159" s="39">
        <f t="shared" si="81"/>
        <v>3.1049999999999998E-2</v>
      </c>
      <c r="AQ159" s="72">
        <f t="shared" si="82"/>
        <v>0</v>
      </c>
      <c r="AS159" s="58">
        <f t="shared" si="91"/>
        <v>1</v>
      </c>
      <c r="AT159" s="57">
        <f t="shared" si="91"/>
        <v>1</v>
      </c>
      <c r="AU159" s="57">
        <f t="shared" si="91"/>
        <v>2.2999999999999998</v>
      </c>
      <c r="AV159" s="76">
        <f t="shared" si="64"/>
        <v>0</v>
      </c>
      <c r="AW159" s="76">
        <f t="shared" si="65"/>
        <v>0</v>
      </c>
      <c r="AX159" s="76">
        <f t="shared" si="66"/>
        <v>11537.9859375</v>
      </c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</row>
    <row r="160" spans="1:65" hidden="1" outlineLevel="1" x14ac:dyDescent="0.25">
      <c r="A160" s="84">
        <f t="shared" si="67"/>
        <v>40148</v>
      </c>
      <c r="B160" s="23">
        <f t="shared" si="68"/>
        <v>40148</v>
      </c>
      <c r="C160" s="24">
        <f t="shared" si="83"/>
        <v>110</v>
      </c>
      <c r="D160" s="25">
        <f t="shared" si="69"/>
        <v>9.1666666666666661</v>
      </c>
      <c r="F160" s="76">
        <f t="shared" si="57"/>
        <v>14883.577928477112</v>
      </c>
      <c r="G160" s="80">
        <f t="shared" si="58"/>
        <v>-16606.243302822637</v>
      </c>
      <c r="H160" s="80">
        <f t="shared" si="70"/>
        <v>-1722.6653743455245</v>
      </c>
      <c r="I160" s="112"/>
      <c r="J160" s="53">
        <f t="shared" si="92"/>
        <v>0</v>
      </c>
      <c r="K160" s="53">
        <f t="shared" si="92"/>
        <v>0</v>
      </c>
      <c r="L160" s="53">
        <f t="shared" si="92"/>
        <v>0</v>
      </c>
      <c r="M160" s="53">
        <f t="shared" si="92"/>
        <v>0</v>
      </c>
      <c r="N160" s="53">
        <f t="shared" si="92"/>
        <v>0</v>
      </c>
      <c r="O160" s="54">
        <f t="shared" si="92"/>
        <v>5016515.625</v>
      </c>
      <c r="Q160" s="66">
        <f t="shared" si="71"/>
        <v>2.9</v>
      </c>
      <c r="R160" s="58">
        <f t="shared" si="88"/>
        <v>-7.0000000000000007E-2</v>
      </c>
      <c r="S160" s="57">
        <f t="shared" si="88"/>
        <v>0.1</v>
      </c>
      <c r="T160" s="76">
        <f t="shared" si="72"/>
        <v>14883.577928477112</v>
      </c>
      <c r="U160" s="76">
        <f t="shared" si="73"/>
        <v>0</v>
      </c>
      <c r="W160" s="37">
        <f t="shared" si="74"/>
        <v>486.66666666665975</v>
      </c>
      <c r="X160" s="37">
        <f t="shared" si="59"/>
        <v>413.34352426227213</v>
      </c>
      <c r="Y160" s="39">
        <f t="shared" si="89"/>
        <v>0.51956139714783289</v>
      </c>
      <c r="Z160" s="39">
        <f t="shared" si="89"/>
        <v>0.49598834713484696</v>
      </c>
      <c r="AA160" s="72">
        <f t="shared" si="75"/>
        <v>900.01019092893193</v>
      </c>
      <c r="AB160" s="41"/>
      <c r="AC160" s="37">
        <f t="shared" si="76"/>
        <v>1591.6666666666442</v>
      </c>
      <c r="AD160" s="37">
        <f t="shared" si="60"/>
        <v>367.96611507048573</v>
      </c>
      <c r="AE160" s="39">
        <f t="shared" si="90"/>
        <v>0.43045387053364947</v>
      </c>
      <c r="AF160" s="39">
        <f t="shared" si="90"/>
        <v>0.15444587255374015</v>
      </c>
      <c r="AG160" s="72">
        <f t="shared" si="77"/>
        <v>2725.8685083655419</v>
      </c>
      <c r="AI160" s="37">
        <f t="shared" si="78"/>
        <v>485.18657090832647</v>
      </c>
      <c r="AJ160" s="37">
        <f t="shared" si="61"/>
        <v>523.49288203873402</v>
      </c>
      <c r="AK160" s="39">
        <f t="shared" si="62"/>
        <v>2.9918337545966268E-2</v>
      </c>
      <c r="AL160" s="39">
        <f t="shared" si="79"/>
        <v>5.7499999999999996E-2</v>
      </c>
      <c r="AM160" s="72">
        <f t="shared" si="80"/>
        <v>1442.3786660281623</v>
      </c>
      <c r="AO160" s="13">
        <f t="shared" si="63"/>
        <v>0.25</v>
      </c>
      <c r="AP160" s="39">
        <f t="shared" si="81"/>
        <v>3.1049999999999998E-2</v>
      </c>
      <c r="AQ160" s="72">
        <f t="shared" si="82"/>
        <v>0</v>
      </c>
      <c r="AS160" s="58">
        <f t="shared" si="91"/>
        <v>1</v>
      </c>
      <c r="AT160" s="57">
        <f t="shared" si="91"/>
        <v>1</v>
      </c>
      <c r="AU160" s="57">
        <f t="shared" si="91"/>
        <v>2.2999999999999998</v>
      </c>
      <c r="AV160" s="76">
        <f t="shared" si="64"/>
        <v>0</v>
      </c>
      <c r="AW160" s="76">
        <f t="shared" si="65"/>
        <v>0</v>
      </c>
      <c r="AX160" s="76">
        <f t="shared" si="66"/>
        <v>11537.9859375</v>
      </c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</row>
    <row r="161" spans="1:65" hidden="1" outlineLevel="1" x14ac:dyDescent="0.25">
      <c r="A161" s="84">
        <f t="shared" si="67"/>
        <v>40179</v>
      </c>
      <c r="B161" s="23">
        <f t="shared" si="68"/>
        <v>40179</v>
      </c>
      <c r="C161" s="24">
        <f t="shared" si="83"/>
        <v>111</v>
      </c>
      <c r="D161" s="25">
        <f t="shared" si="69"/>
        <v>9.25</v>
      </c>
      <c r="F161" s="76">
        <f t="shared" si="57"/>
        <v>14883.577928477112</v>
      </c>
      <c r="G161" s="80">
        <f t="shared" si="58"/>
        <v>-16609.072367437409</v>
      </c>
      <c r="H161" s="80">
        <f t="shared" si="70"/>
        <v>-1725.494438960297</v>
      </c>
      <c r="I161" s="112"/>
      <c r="J161" s="53">
        <f t="shared" si="92"/>
        <v>0</v>
      </c>
      <c r="K161" s="53">
        <f t="shared" si="92"/>
        <v>0</v>
      </c>
      <c r="L161" s="53">
        <f t="shared" si="92"/>
        <v>0</v>
      </c>
      <c r="M161" s="53">
        <f t="shared" si="92"/>
        <v>0</v>
      </c>
      <c r="N161" s="53">
        <f t="shared" si="92"/>
        <v>0</v>
      </c>
      <c r="O161" s="54">
        <f t="shared" si="92"/>
        <v>5016515.625</v>
      </c>
      <c r="Q161" s="66">
        <f t="shared" si="71"/>
        <v>2.9</v>
      </c>
      <c r="R161" s="58">
        <f t="shared" si="88"/>
        <v>-7.0000000000000007E-2</v>
      </c>
      <c r="S161" s="57">
        <f t="shared" si="88"/>
        <v>0.1</v>
      </c>
      <c r="T161" s="76">
        <f t="shared" si="72"/>
        <v>14883.577928477112</v>
      </c>
      <c r="U161" s="76">
        <f t="shared" si="73"/>
        <v>0</v>
      </c>
      <c r="W161" s="37">
        <f t="shared" si="74"/>
        <v>486.6666666666701</v>
      </c>
      <c r="X161" s="37">
        <f t="shared" si="59"/>
        <v>413.91327323040281</v>
      </c>
      <c r="Y161" s="39">
        <f t="shared" si="89"/>
        <v>0.52027755586939328</v>
      </c>
      <c r="Z161" s="39">
        <f t="shared" si="89"/>
        <v>0.4966720129778886</v>
      </c>
      <c r="AA161" s="72">
        <f t="shared" si="75"/>
        <v>900.5799398970729</v>
      </c>
      <c r="AB161" s="41"/>
      <c r="AC161" s="37">
        <f t="shared" si="76"/>
        <v>1591.6666666666781</v>
      </c>
      <c r="AD161" s="37">
        <f t="shared" si="60"/>
        <v>368.47331622899588</v>
      </c>
      <c r="AE161" s="39">
        <f t="shared" si="90"/>
        <v>0.43104720424801779</v>
      </c>
      <c r="AF161" s="39">
        <f t="shared" si="90"/>
        <v>0.15465875934487888</v>
      </c>
      <c r="AG161" s="72">
        <f t="shared" si="77"/>
        <v>2727.4318819060381</v>
      </c>
      <c r="AI161" s="37">
        <f t="shared" si="78"/>
        <v>485.18657090833682</v>
      </c>
      <c r="AJ161" s="37">
        <f t="shared" si="61"/>
        <v>524.03508770503981</v>
      </c>
      <c r="AK161" s="39">
        <f t="shared" si="62"/>
        <v>2.9949325344845904E-2</v>
      </c>
      <c r="AL161" s="39">
        <f t="shared" si="79"/>
        <v>5.7499999999999996E-2</v>
      </c>
      <c r="AM161" s="72">
        <f t="shared" si="80"/>
        <v>1443.0746081342973</v>
      </c>
      <c r="AO161" s="13">
        <f t="shared" si="63"/>
        <v>0.25</v>
      </c>
      <c r="AP161" s="39">
        <f t="shared" si="81"/>
        <v>3.1049999999999998E-2</v>
      </c>
      <c r="AQ161" s="72">
        <f t="shared" si="82"/>
        <v>0</v>
      </c>
      <c r="AS161" s="58">
        <f t="shared" si="91"/>
        <v>1</v>
      </c>
      <c r="AT161" s="57">
        <f t="shared" si="91"/>
        <v>1</v>
      </c>
      <c r="AU161" s="57">
        <f t="shared" si="91"/>
        <v>2.2999999999999998</v>
      </c>
      <c r="AV161" s="76">
        <f t="shared" si="64"/>
        <v>0</v>
      </c>
      <c r="AW161" s="76">
        <f t="shared" si="65"/>
        <v>0</v>
      </c>
      <c r="AX161" s="76">
        <f t="shared" si="66"/>
        <v>11537.9859375</v>
      </c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</row>
    <row r="162" spans="1:65" hidden="1" outlineLevel="1" x14ac:dyDescent="0.25">
      <c r="A162" s="84">
        <f t="shared" si="67"/>
        <v>40210</v>
      </c>
      <c r="B162" s="23">
        <f t="shared" si="68"/>
        <v>40210</v>
      </c>
      <c r="C162" s="24">
        <f t="shared" si="83"/>
        <v>112</v>
      </c>
      <c r="D162" s="25">
        <f t="shared" si="69"/>
        <v>9.3333333333333339</v>
      </c>
      <c r="F162" s="76">
        <f t="shared" si="57"/>
        <v>14883.577928477112</v>
      </c>
      <c r="G162" s="80">
        <f t="shared" si="58"/>
        <v>-16611.905093148096</v>
      </c>
      <c r="H162" s="80">
        <f t="shared" si="70"/>
        <v>-1728.3271646709836</v>
      </c>
      <c r="I162" s="112"/>
      <c r="J162" s="53">
        <f t="shared" si="92"/>
        <v>0</v>
      </c>
      <c r="K162" s="53">
        <f t="shared" si="92"/>
        <v>0</v>
      </c>
      <c r="L162" s="53">
        <f t="shared" si="92"/>
        <v>0</v>
      </c>
      <c r="M162" s="53">
        <f t="shared" si="92"/>
        <v>0</v>
      </c>
      <c r="N162" s="53">
        <f t="shared" si="92"/>
        <v>0</v>
      </c>
      <c r="O162" s="54">
        <f t="shared" si="92"/>
        <v>5016515.625</v>
      </c>
      <c r="Q162" s="66">
        <f t="shared" si="71"/>
        <v>2.9</v>
      </c>
      <c r="R162" s="58">
        <f t="shared" si="88"/>
        <v>-7.0000000000000007E-2</v>
      </c>
      <c r="S162" s="57">
        <f t="shared" si="88"/>
        <v>0.1</v>
      </c>
      <c r="T162" s="76">
        <f t="shared" si="72"/>
        <v>14883.577928477112</v>
      </c>
      <c r="U162" s="76">
        <f t="shared" si="73"/>
        <v>0</v>
      </c>
      <c r="W162" s="37">
        <f t="shared" si="74"/>
        <v>486.6666666666701</v>
      </c>
      <c r="X162" s="37">
        <f t="shared" si="59"/>
        <v>414.48380753533934</v>
      </c>
      <c r="Y162" s="39">
        <f t="shared" si="89"/>
        <v>0.52099470173764584</v>
      </c>
      <c r="Z162" s="39">
        <f t="shared" si="89"/>
        <v>0.49735662117973295</v>
      </c>
      <c r="AA162" s="72">
        <f t="shared" si="75"/>
        <v>901.15047420200949</v>
      </c>
      <c r="AB162" s="41"/>
      <c r="AC162" s="37">
        <f t="shared" si="76"/>
        <v>1591.6666666666781</v>
      </c>
      <c r="AD162" s="37">
        <f t="shared" si="60"/>
        <v>368.98121650897889</v>
      </c>
      <c r="AE162" s="39">
        <f t="shared" si="90"/>
        <v>0.43164135580820129</v>
      </c>
      <c r="AF162" s="39">
        <f t="shared" si="90"/>
        <v>0.15487193957724141</v>
      </c>
      <c r="AG162" s="72">
        <f t="shared" si="77"/>
        <v>2728.9974103864142</v>
      </c>
      <c r="AI162" s="37">
        <f t="shared" si="78"/>
        <v>485.18657090833682</v>
      </c>
      <c r="AJ162" s="37">
        <f t="shared" si="61"/>
        <v>524.57785495869246</v>
      </c>
      <c r="AK162" s="39">
        <f t="shared" si="62"/>
        <v>2.9980345239214733E-2</v>
      </c>
      <c r="AL162" s="39">
        <f t="shared" si="79"/>
        <v>5.7499999999999996E-2</v>
      </c>
      <c r="AM162" s="72">
        <f t="shared" si="80"/>
        <v>1443.7712710596741</v>
      </c>
      <c r="AO162" s="13">
        <f t="shared" si="63"/>
        <v>0.25</v>
      </c>
      <c r="AP162" s="39">
        <f t="shared" si="81"/>
        <v>3.1049999999999998E-2</v>
      </c>
      <c r="AQ162" s="72">
        <f t="shared" si="82"/>
        <v>0</v>
      </c>
      <c r="AS162" s="58">
        <f t="shared" si="91"/>
        <v>1</v>
      </c>
      <c r="AT162" s="57">
        <f t="shared" si="91"/>
        <v>1</v>
      </c>
      <c r="AU162" s="57">
        <f t="shared" si="91"/>
        <v>2.2999999999999998</v>
      </c>
      <c r="AV162" s="76">
        <f t="shared" si="64"/>
        <v>0</v>
      </c>
      <c r="AW162" s="76">
        <f t="shared" si="65"/>
        <v>0</v>
      </c>
      <c r="AX162" s="76">
        <f t="shared" si="66"/>
        <v>11537.9859375</v>
      </c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</row>
    <row r="163" spans="1:65" hidden="1" outlineLevel="1" x14ac:dyDescent="0.25">
      <c r="A163" s="84">
        <f t="shared" si="67"/>
        <v>40238</v>
      </c>
      <c r="B163" s="23">
        <f t="shared" si="68"/>
        <v>40238</v>
      </c>
      <c r="C163" s="24">
        <f t="shared" si="83"/>
        <v>113</v>
      </c>
      <c r="D163" s="25">
        <f t="shared" si="69"/>
        <v>9.4166666666666661</v>
      </c>
      <c r="F163" s="76">
        <f t="shared" si="57"/>
        <v>14883.577928477112</v>
      </c>
      <c r="G163" s="80">
        <f t="shared" si="58"/>
        <v>-16614.741484754137</v>
      </c>
      <c r="H163" s="80">
        <f t="shared" si="70"/>
        <v>-1731.1635562770243</v>
      </c>
      <c r="I163" s="112"/>
      <c r="J163" s="53">
        <f t="shared" si="92"/>
        <v>0</v>
      </c>
      <c r="K163" s="53">
        <f t="shared" si="92"/>
        <v>0</v>
      </c>
      <c r="L163" s="53">
        <f t="shared" si="92"/>
        <v>0</v>
      </c>
      <c r="M163" s="53">
        <f t="shared" si="92"/>
        <v>0</v>
      </c>
      <c r="N163" s="53">
        <f t="shared" si="92"/>
        <v>0</v>
      </c>
      <c r="O163" s="54">
        <f t="shared" si="92"/>
        <v>5016515.625</v>
      </c>
      <c r="Q163" s="66">
        <f t="shared" si="71"/>
        <v>2.9</v>
      </c>
      <c r="R163" s="58">
        <f t="shared" si="88"/>
        <v>-7.0000000000000007E-2</v>
      </c>
      <c r="S163" s="57">
        <f t="shared" si="88"/>
        <v>0.1</v>
      </c>
      <c r="T163" s="76">
        <f t="shared" si="72"/>
        <v>14883.577928477112</v>
      </c>
      <c r="U163" s="76">
        <f t="shared" si="73"/>
        <v>0</v>
      </c>
      <c r="W163" s="37">
        <f t="shared" si="74"/>
        <v>486.66666666665975</v>
      </c>
      <c r="X163" s="37">
        <f t="shared" si="59"/>
        <v>415.05512825958266</v>
      </c>
      <c r="Y163" s="39">
        <f t="shared" si="89"/>
        <v>0.52171283611326413</v>
      </c>
      <c r="Z163" s="39">
        <f t="shared" si="89"/>
        <v>0.49804217303931875</v>
      </c>
      <c r="AA163" s="72">
        <f t="shared" si="75"/>
        <v>901.72179492624241</v>
      </c>
      <c r="AB163" s="41"/>
      <c r="AC163" s="37">
        <f t="shared" si="76"/>
        <v>1591.6666666666442</v>
      </c>
      <c r="AD163" s="37">
        <f t="shared" si="60"/>
        <v>369.48981687409719</v>
      </c>
      <c r="AE163" s="39">
        <f t="shared" si="90"/>
        <v>0.43223632634151099</v>
      </c>
      <c r="AF163" s="39">
        <f t="shared" si="90"/>
        <v>0.15508541365530432</v>
      </c>
      <c r="AG163" s="72">
        <f t="shared" si="77"/>
        <v>2730.565096777018</v>
      </c>
      <c r="AI163" s="37">
        <f t="shared" si="78"/>
        <v>485.18657090832647</v>
      </c>
      <c r="AJ163" s="37">
        <f t="shared" si="61"/>
        <v>525.12118438135371</v>
      </c>
      <c r="AK163" s="39">
        <f t="shared" si="62"/>
        <v>3.0011397262315533E-2</v>
      </c>
      <c r="AL163" s="39">
        <f t="shared" si="79"/>
        <v>5.7499999999999996E-2</v>
      </c>
      <c r="AM163" s="72">
        <f t="shared" si="80"/>
        <v>1444.4686555508774</v>
      </c>
      <c r="AO163" s="13">
        <f t="shared" si="63"/>
        <v>0.25</v>
      </c>
      <c r="AP163" s="39">
        <f t="shared" si="81"/>
        <v>3.1049999999999998E-2</v>
      </c>
      <c r="AQ163" s="72">
        <f t="shared" si="82"/>
        <v>0</v>
      </c>
      <c r="AS163" s="58">
        <f t="shared" si="91"/>
        <v>1</v>
      </c>
      <c r="AT163" s="57">
        <f t="shared" si="91"/>
        <v>1</v>
      </c>
      <c r="AU163" s="57">
        <f t="shared" si="91"/>
        <v>2.2999999999999998</v>
      </c>
      <c r="AV163" s="76">
        <f t="shared" si="64"/>
        <v>0</v>
      </c>
      <c r="AW163" s="76">
        <f t="shared" si="65"/>
        <v>0</v>
      </c>
      <c r="AX163" s="76">
        <f t="shared" si="66"/>
        <v>11537.9859375</v>
      </c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</row>
    <row r="164" spans="1:65" hidden="1" outlineLevel="1" x14ac:dyDescent="0.25">
      <c r="A164" s="84">
        <f t="shared" si="67"/>
        <v>40269</v>
      </c>
      <c r="B164" s="23">
        <f t="shared" si="68"/>
        <v>40269</v>
      </c>
      <c r="C164" s="24">
        <f t="shared" si="83"/>
        <v>114</v>
      </c>
      <c r="D164" s="25">
        <f t="shared" si="69"/>
        <v>9.5</v>
      </c>
      <c r="F164" s="76">
        <f t="shared" si="57"/>
        <v>14883.577928477112</v>
      </c>
      <c r="G164" s="80">
        <f t="shared" si="58"/>
        <v>-16617.581547061574</v>
      </c>
      <c r="H164" s="80">
        <f t="shared" si="70"/>
        <v>-1734.0036185844619</v>
      </c>
      <c r="I164" s="112"/>
      <c r="J164" s="53">
        <f t="shared" si="92"/>
        <v>0</v>
      </c>
      <c r="K164" s="53">
        <f t="shared" si="92"/>
        <v>0</v>
      </c>
      <c r="L164" s="53">
        <f t="shared" si="92"/>
        <v>0</v>
      </c>
      <c r="M164" s="53">
        <f t="shared" si="92"/>
        <v>0</v>
      </c>
      <c r="N164" s="53">
        <f t="shared" si="92"/>
        <v>0</v>
      </c>
      <c r="O164" s="54">
        <f t="shared" si="92"/>
        <v>5016515.625</v>
      </c>
      <c r="Q164" s="66">
        <f t="shared" si="71"/>
        <v>2.9</v>
      </c>
      <c r="R164" s="58">
        <f t="shared" si="88"/>
        <v>-7.0000000000000007E-2</v>
      </c>
      <c r="S164" s="57">
        <f t="shared" si="88"/>
        <v>0.1</v>
      </c>
      <c r="T164" s="76">
        <f t="shared" si="72"/>
        <v>14883.577928477112</v>
      </c>
      <c r="U164" s="76">
        <f t="shared" si="73"/>
        <v>0</v>
      </c>
      <c r="W164" s="37">
        <f t="shared" si="74"/>
        <v>486.6666666666701</v>
      </c>
      <c r="X164" s="37">
        <f t="shared" si="59"/>
        <v>415.6272364871528</v>
      </c>
      <c r="Y164" s="39">
        <f t="shared" si="89"/>
        <v>0.52243196035879824</v>
      </c>
      <c r="Z164" s="39">
        <f t="shared" si="89"/>
        <v>0.49872866985737535</v>
      </c>
      <c r="AA164" s="72">
        <f t="shared" si="75"/>
        <v>902.29390315382284</v>
      </c>
      <c r="AB164" s="41"/>
      <c r="AC164" s="37">
        <f t="shared" si="76"/>
        <v>1591.6666666666781</v>
      </c>
      <c r="AD164" s="37">
        <f t="shared" si="60"/>
        <v>369.99911828936558</v>
      </c>
      <c r="AE164" s="39">
        <f t="shared" si="90"/>
        <v>0.43283211697681229</v>
      </c>
      <c r="AF164" s="39">
        <f t="shared" si="90"/>
        <v>0.15529918198410195</v>
      </c>
      <c r="AG164" s="72">
        <f t="shared" si="77"/>
        <v>2732.1349440524205</v>
      </c>
      <c r="AI164" s="37">
        <f t="shared" si="78"/>
        <v>485.18657090833682</v>
      </c>
      <c r="AJ164" s="37">
        <f t="shared" si="61"/>
        <v>525.66507655532155</v>
      </c>
      <c r="AK164" s="39">
        <f t="shared" si="62"/>
        <v>3.0042481447425502E-2</v>
      </c>
      <c r="AL164" s="39">
        <f t="shared" si="79"/>
        <v>5.7499999999999996E-2</v>
      </c>
      <c r="AM164" s="72">
        <f t="shared" si="80"/>
        <v>1445.1667623553312</v>
      </c>
      <c r="AO164" s="13">
        <f t="shared" si="63"/>
        <v>0.25</v>
      </c>
      <c r="AP164" s="39">
        <f t="shared" si="81"/>
        <v>3.1049999999999998E-2</v>
      </c>
      <c r="AQ164" s="72">
        <f t="shared" si="82"/>
        <v>0</v>
      </c>
      <c r="AS164" s="58">
        <f t="shared" si="91"/>
        <v>1</v>
      </c>
      <c r="AT164" s="57">
        <f t="shared" si="91"/>
        <v>1</v>
      </c>
      <c r="AU164" s="57">
        <f t="shared" si="91"/>
        <v>2.2999999999999998</v>
      </c>
      <c r="AV164" s="76">
        <f t="shared" si="64"/>
        <v>0</v>
      </c>
      <c r="AW164" s="76">
        <f t="shared" si="65"/>
        <v>0</v>
      </c>
      <c r="AX164" s="76">
        <f t="shared" si="66"/>
        <v>11537.9859375</v>
      </c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</row>
    <row r="165" spans="1:65" hidden="1" outlineLevel="1" x14ac:dyDescent="0.25">
      <c r="A165" s="84">
        <f t="shared" si="67"/>
        <v>40299</v>
      </c>
      <c r="B165" s="23">
        <f t="shared" si="68"/>
        <v>40299</v>
      </c>
      <c r="C165" s="24">
        <f t="shared" si="83"/>
        <v>115</v>
      </c>
      <c r="D165" s="25">
        <f t="shared" si="69"/>
        <v>9.5833333333333339</v>
      </c>
      <c r="F165" s="76">
        <f t="shared" si="57"/>
        <v>14883.577928477112</v>
      </c>
      <c r="G165" s="80">
        <f t="shared" si="58"/>
        <v>-16620.425284882323</v>
      </c>
      <c r="H165" s="80">
        <f t="shared" si="70"/>
        <v>-1736.847356405211</v>
      </c>
      <c r="I165" s="112"/>
      <c r="J165" s="53">
        <f t="shared" si="92"/>
        <v>0</v>
      </c>
      <c r="K165" s="53">
        <f t="shared" si="92"/>
        <v>0</v>
      </c>
      <c r="L165" s="53">
        <f t="shared" si="92"/>
        <v>0</v>
      </c>
      <c r="M165" s="53">
        <f t="shared" si="92"/>
        <v>0</v>
      </c>
      <c r="N165" s="53">
        <f t="shared" si="92"/>
        <v>0</v>
      </c>
      <c r="O165" s="54">
        <f t="shared" si="92"/>
        <v>5016515.625</v>
      </c>
      <c r="Q165" s="66">
        <f t="shared" si="71"/>
        <v>2.9</v>
      </c>
      <c r="R165" s="58">
        <f t="shared" si="88"/>
        <v>-7.0000000000000007E-2</v>
      </c>
      <c r="S165" s="57">
        <f t="shared" si="88"/>
        <v>0.1</v>
      </c>
      <c r="T165" s="76">
        <f t="shared" si="72"/>
        <v>14883.577928477112</v>
      </c>
      <c r="U165" s="76">
        <f t="shared" si="73"/>
        <v>0</v>
      </c>
      <c r="W165" s="37">
        <f t="shared" si="74"/>
        <v>486.6666666666701</v>
      </c>
      <c r="X165" s="37">
        <f t="shared" si="59"/>
        <v>416.20013330351048</v>
      </c>
      <c r="Y165" s="39">
        <f t="shared" si="89"/>
        <v>0.52315207583867562</v>
      </c>
      <c r="Z165" s="39">
        <f t="shared" si="89"/>
        <v>0.49941611293642491</v>
      </c>
      <c r="AA165" s="72">
        <f t="shared" si="75"/>
        <v>902.86679997018064</v>
      </c>
      <c r="AB165" s="41"/>
      <c r="AC165" s="37">
        <f t="shared" si="76"/>
        <v>1591.6666666666781</v>
      </c>
      <c r="AD165" s="37">
        <f t="shared" si="60"/>
        <v>370.50912172108173</v>
      </c>
      <c r="AE165" s="39">
        <f t="shared" si="90"/>
        <v>0.43342872884452616</v>
      </c>
      <c r="AF165" s="39">
        <f t="shared" si="90"/>
        <v>0.15551324496922683</v>
      </c>
      <c r="AG165" s="72">
        <f t="shared" si="77"/>
        <v>2733.7069551910395</v>
      </c>
      <c r="AI165" s="37">
        <f t="shared" si="78"/>
        <v>485.18657090833682</v>
      </c>
      <c r="AJ165" s="37">
        <f t="shared" si="61"/>
        <v>526.20953206342983</v>
      </c>
      <c r="AK165" s="39">
        <f t="shared" si="62"/>
        <v>3.0073597827856322E-2</v>
      </c>
      <c r="AL165" s="39">
        <f t="shared" si="79"/>
        <v>5.7499999999999996E-2</v>
      </c>
      <c r="AM165" s="72">
        <f t="shared" si="80"/>
        <v>1445.8655922211044</v>
      </c>
      <c r="AO165" s="13">
        <f t="shared" si="63"/>
        <v>0.25</v>
      </c>
      <c r="AP165" s="39">
        <f t="shared" si="81"/>
        <v>3.1049999999999998E-2</v>
      </c>
      <c r="AQ165" s="72">
        <f t="shared" si="82"/>
        <v>0</v>
      </c>
      <c r="AS165" s="58">
        <f t="shared" si="91"/>
        <v>1</v>
      </c>
      <c r="AT165" s="57">
        <f t="shared" si="91"/>
        <v>1</v>
      </c>
      <c r="AU165" s="57">
        <f t="shared" si="91"/>
        <v>2.2999999999999998</v>
      </c>
      <c r="AV165" s="76">
        <f t="shared" si="64"/>
        <v>0</v>
      </c>
      <c r="AW165" s="76">
        <f t="shared" si="65"/>
        <v>0</v>
      </c>
      <c r="AX165" s="76">
        <f t="shared" si="66"/>
        <v>11537.9859375</v>
      </c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</row>
    <row r="166" spans="1:65" hidden="1" outlineLevel="1" x14ac:dyDescent="0.25">
      <c r="A166" s="84">
        <f t="shared" si="67"/>
        <v>40330</v>
      </c>
      <c r="B166" s="23">
        <f t="shared" si="68"/>
        <v>40330</v>
      </c>
      <c r="C166" s="24">
        <f t="shared" si="83"/>
        <v>116</v>
      </c>
      <c r="D166" s="25">
        <f t="shared" si="69"/>
        <v>9.6666666666666661</v>
      </c>
      <c r="F166" s="76">
        <f t="shared" si="57"/>
        <v>14883.577928477112</v>
      </c>
      <c r="G166" s="80">
        <f t="shared" si="58"/>
        <v>-16623.272703034927</v>
      </c>
      <c r="H166" s="80">
        <f t="shared" si="70"/>
        <v>-1739.6947745578145</v>
      </c>
      <c r="I166" s="112"/>
      <c r="J166" s="53">
        <f t="shared" si="92"/>
        <v>0</v>
      </c>
      <c r="K166" s="53">
        <f t="shared" si="92"/>
        <v>0</v>
      </c>
      <c r="L166" s="53">
        <f t="shared" si="92"/>
        <v>0</v>
      </c>
      <c r="M166" s="53">
        <f t="shared" si="92"/>
        <v>0</v>
      </c>
      <c r="N166" s="53">
        <f t="shared" si="92"/>
        <v>0</v>
      </c>
      <c r="O166" s="54">
        <f t="shared" si="92"/>
        <v>5016515.625</v>
      </c>
      <c r="Q166" s="66">
        <f t="shared" si="71"/>
        <v>2.9</v>
      </c>
      <c r="R166" s="58">
        <f t="shared" si="88"/>
        <v>-7.0000000000000007E-2</v>
      </c>
      <c r="S166" s="57">
        <f t="shared" si="88"/>
        <v>0.1</v>
      </c>
      <c r="T166" s="76">
        <f t="shared" si="72"/>
        <v>14883.577928477112</v>
      </c>
      <c r="U166" s="76">
        <f t="shared" si="73"/>
        <v>0</v>
      </c>
      <c r="W166" s="37">
        <f t="shared" si="74"/>
        <v>486.66666666665975</v>
      </c>
      <c r="X166" s="37">
        <f t="shared" si="59"/>
        <v>416.77381979563938</v>
      </c>
      <c r="Y166" s="39">
        <f t="shared" si="89"/>
        <v>0.52387318391920479</v>
      </c>
      <c r="Z166" s="39">
        <f t="shared" si="89"/>
        <v>0.50010450358078506</v>
      </c>
      <c r="AA166" s="72">
        <f t="shared" si="75"/>
        <v>903.44048646229908</v>
      </c>
      <c r="AB166" s="41"/>
      <c r="AC166" s="37">
        <f t="shared" si="76"/>
        <v>1591.6666666666442</v>
      </c>
      <c r="AD166" s="37">
        <f t="shared" si="60"/>
        <v>371.01982813689852</v>
      </c>
      <c r="AE166" s="39">
        <f t="shared" si="90"/>
        <v>0.43402616307663205</v>
      </c>
      <c r="AF166" s="39">
        <f t="shared" si="90"/>
        <v>0.15572760301683058</v>
      </c>
      <c r="AG166" s="72">
        <f t="shared" si="77"/>
        <v>2735.2811331755247</v>
      </c>
      <c r="AI166" s="37">
        <f t="shared" si="78"/>
        <v>485.18657090832647</v>
      </c>
      <c r="AJ166" s="37">
        <f t="shared" si="61"/>
        <v>526.75455148914955</v>
      </c>
      <c r="AK166" s="39">
        <f t="shared" si="62"/>
        <v>3.0104746436954165E-2</v>
      </c>
      <c r="AL166" s="39">
        <f t="shared" si="79"/>
        <v>5.7499999999999996E-2</v>
      </c>
      <c r="AM166" s="72">
        <f t="shared" si="80"/>
        <v>1446.5651458971042</v>
      </c>
      <c r="AO166" s="13">
        <f t="shared" si="63"/>
        <v>0.25</v>
      </c>
      <c r="AP166" s="39">
        <f t="shared" si="81"/>
        <v>3.1049999999999998E-2</v>
      </c>
      <c r="AQ166" s="72">
        <f t="shared" si="82"/>
        <v>0</v>
      </c>
      <c r="AS166" s="58">
        <f t="shared" si="91"/>
        <v>1</v>
      </c>
      <c r="AT166" s="57">
        <f t="shared" si="91"/>
        <v>1</v>
      </c>
      <c r="AU166" s="57">
        <f t="shared" si="91"/>
        <v>2.2999999999999998</v>
      </c>
      <c r="AV166" s="76">
        <f t="shared" si="64"/>
        <v>0</v>
      </c>
      <c r="AW166" s="76">
        <f t="shared" si="65"/>
        <v>0</v>
      </c>
      <c r="AX166" s="76">
        <f t="shared" si="66"/>
        <v>11537.9859375</v>
      </c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</row>
    <row r="167" spans="1:65" hidden="1" outlineLevel="1" x14ac:dyDescent="0.25">
      <c r="A167" s="84">
        <f t="shared" si="67"/>
        <v>40360</v>
      </c>
      <c r="B167" s="23">
        <f t="shared" si="68"/>
        <v>40360</v>
      </c>
      <c r="C167" s="24">
        <f t="shared" si="83"/>
        <v>117</v>
      </c>
      <c r="D167" s="25">
        <f t="shared" si="69"/>
        <v>9.75</v>
      </c>
      <c r="F167" s="76">
        <f t="shared" si="57"/>
        <v>14883.577928477112</v>
      </c>
      <c r="G167" s="80">
        <f t="shared" si="58"/>
        <v>-16626.12380634456</v>
      </c>
      <c r="H167" s="80">
        <f t="shared" si="70"/>
        <v>-1742.5458778674474</v>
      </c>
      <c r="I167" s="112"/>
      <c r="J167" s="53">
        <f t="shared" si="92"/>
        <v>0</v>
      </c>
      <c r="K167" s="53">
        <f t="shared" si="92"/>
        <v>0</v>
      </c>
      <c r="L167" s="53">
        <f t="shared" si="92"/>
        <v>0</v>
      </c>
      <c r="M167" s="53">
        <f t="shared" si="92"/>
        <v>0</v>
      </c>
      <c r="N167" s="53">
        <f t="shared" si="92"/>
        <v>0</v>
      </c>
      <c r="O167" s="54">
        <f t="shared" si="92"/>
        <v>5016515.625</v>
      </c>
      <c r="Q167" s="66">
        <f t="shared" si="71"/>
        <v>2.9</v>
      </c>
      <c r="R167" s="58">
        <f t="shared" si="88"/>
        <v>-7.0000000000000007E-2</v>
      </c>
      <c r="S167" s="57">
        <f t="shared" si="88"/>
        <v>0.1</v>
      </c>
      <c r="T167" s="76">
        <f t="shared" si="72"/>
        <v>14883.577928477112</v>
      </c>
      <c r="U167" s="76">
        <f t="shared" si="73"/>
        <v>0</v>
      </c>
      <c r="W167" s="37">
        <f t="shared" si="74"/>
        <v>486.6666666666701</v>
      </c>
      <c r="X167" s="37">
        <f t="shared" si="59"/>
        <v>417.34829705204805</v>
      </c>
      <c r="Y167" s="39">
        <f t="shared" si="89"/>
        <v>0.52459528596857741</v>
      </c>
      <c r="Z167" s="39">
        <f t="shared" si="89"/>
        <v>0.50079384309657105</v>
      </c>
      <c r="AA167" s="72">
        <f t="shared" si="75"/>
        <v>904.01496371871815</v>
      </c>
      <c r="AB167" s="41"/>
      <c r="AC167" s="37">
        <f t="shared" si="76"/>
        <v>1591.6666666666781</v>
      </c>
      <c r="AD167" s="37">
        <f t="shared" si="60"/>
        <v>371.53123850582671</v>
      </c>
      <c r="AE167" s="39">
        <f t="shared" si="90"/>
        <v>0.43462442080666946</v>
      </c>
      <c r="AF167" s="39">
        <f t="shared" si="90"/>
        <v>0.15594225653362459</v>
      </c>
      <c r="AG167" s="72">
        <f t="shared" si="77"/>
        <v>2736.8574809927618</v>
      </c>
      <c r="AI167" s="37">
        <f t="shared" si="78"/>
        <v>485.18657090833682</v>
      </c>
      <c r="AJ167" s="37">
        <f t="shared" si="61"/>
        <v>527.30013541659014</v>
      </c>
      <c r="AK167" s="39">
        <f t="shared" si="62"/>
        <v>3.0135927308099757E-2</v>
      </c>
      <c r="AL167" s="39">
        <f t="shared" si="79"/>
        <v>5.7499999999999996E-2</v>
      </c>
      <c r="AM167" s="72">
        <f t="shared" si="80"/>
        <v>1447.2654241330797</v>
      </c>
      <c r="AO167" s="13">
        <f t="shared" si="63"/>
        <v>0.25</v>
      </c>
      <c r="AP167" s="39">
        <f t="shared" si="81"/>
        <v>3.1049999999999998E-2</v>
      </c>
      <c r="AQ167" s="72">
        <f t="shared" si="82"/>
        <v>0</v>
      </c>
      <c r="AS167" s="58">
        <f t="shared" si="91"/>
        <v>1</v>
      </c>
      <c r="AT167" s="57">
        <f t="shared" si="91"/>
        <v>1</v>
      </c>
      <c r="AU167" s="57">
        <f t="shared" si="91"/>
        <v>2.2999999999999998</v>
      </c>
      <c r="AV167" s="76">
        <f t="shared" si="64"/>
        <v>0</v>
      </c>
      <c r="AW167" s="76">
        <f t="shared" si="65"/>
        <v>0</v>
      </c>
      <c r="AX167" s="76">
        <f t="shared" si="66"/>
        <v>11537.9859375</v>
      </c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</row>
    <row r="168" spans="1:65" hidden="1" outlineLevel="1" x14ac:dyDescent="0.25">
      <c r="A168" s="84">
        <f t="shared" si="67"/>
        <v>40391</v>
      </c>
      <c r="B168" s="23">
        <f t="shared" si="68"/>
        <v>40391</v>
      </c>
      <c r="C168" s="24">
        <f t="shared" si="83"/>
        <v>118</v>
      </c>
      <c r="D168" s="25">
        <f t="shared" si="69"/>
        <v>9.8333333333333339</v>
      </c>
      <c r="F168" s="76">
        <f t="shared" si="57"/>
        <v>14883.577928477112</v>
      </c>
      <c r="G168" s="80">
        <f t="shared" si="58"/>
        <v>-16628.978599642291</v>
      </c>
      <c r="H168" s="80">
        <f t="shared" si="70"/>
        <v>-1745.4006711651782</v>
      </c>
      <c r="I168" s="112"/>
      <c r="J168" s="53">
        <f t="shared" si="92"/>
        <v>0</v>
      </c>
      <c r="K168" s="53">
        <f t="shared" si="92"/>
        <v>0</v>
      </c>
      <c r="L168" s="53">
        <f t="shared" si="92"/>
        <v>0</v>
      </c>
      <c r="M168" s="53">
        <f t="shared" si="92"/>
        <v>0</v>
      </c>
      <c r="N168" s="53">
        <f t="shared" si="92"/>
        <v>0</v>
      </c>
      <c r="O168" s="54">
        <f t="shared" si="92"/>
        <v>5016515.625</v>
      </c>
      <c r="Q168" s="66">
        <f t="shared" si="71"/>
        <v>2.9</v>
      </c>
      <c r="R168" s="58">
        <f t="shared" si="88"/>
        <v>-7.0000000000000007E-2</v>
      </c>
      <c r="S168" s="57">
        <f t="shared" si="88"/>
        <v>0.1</v>
      </c>
      <c r="T168" s="76">
        <f t="shared" si="72"/>
        <v>14883.577928477112</v>
      </c>
      <c r="U168" s="76">
        <f t="shared" si="73"/>
        <v>0</v>
      </c>
      <c r="W168" s="37">
        <f t="shared" si="74"/>
        <v>486.6666666666701</v>
      </c>
      <c r="X168" s="37">
        <f t="shared" si="59"/>
        <v>417.92356616269205</v>
      </c>
      <c r="Y168" s="39">
        <f t="shared" si="89"/>
        <v>0.5253183833568712</v>
      </c>
      <c r="Z168" s="39">
        <f t="shared" si="89"/>
        <v>0.5014841327916989</v>
      </c>
      <c r="AA168" s="72">
        <f t="shared" si="75"/>
        <v>904.59023282936209</v>
      </c>
      <c r="AB168" s="41"/>
      <c r="AC168" s="37">
        <f t="shared" si="76"/>
        <v>1591.6666666666781</v>
      </c>
      <c r="AD168" s="37">
        <f t="shared" si="60"/>
        <v>372.04335379816513</v>
      </c>
      <c r="AE168" s="39">
        <f t="shared" si="90"/>
        <v>0.43522350316974057</v>
      </c>
      <c r="AF168" s="39">
        <f t="shared" si="90"/>
        <v>0.15615720592688098</v>
      </c>
      <c r="AG168" s="72">
        <f t="shared" si="77"/>
        <v>2738.4360016335036</v>
      </c>
      <c r="AI168" s="37">
        <f t="shared" si="78"/>
        <v>485.18657090833682</v>
      </c>
      <c r="AJ168" s="37">
        <f t="shared" si="61"/>
        <v>527.84628443039753</v>
      </c>
      <c r="AK168" s="39">
        <f t="shared" si="62"/>
        <v>3.0167140474708348E-2</v>
      </c>
      <c r="AL168" s="39">
        <f t="shared" si="79"/>
        <v>5.7499999999999996E-2</v>
      </c>
      <c r="AM168" s="72">
        <f t="shared" si="80"/>
        <v>1447.9664276794249</v>
      </c>
      <c r="AO168" s="13">
        <f t="shared" si="63"/>
        <v>0.25</v>
      </c>
      <c r="AP168" s="39">
        <f t="shared" si="81"/>
        <v>3.1049999999999998E-2</v>
      </c>
      <c r="AQ168" s="72">
        <f t="shared" si="82"/>
        <v>0</v>
      </c>
      <c r="AS168" s="58">
        <f t="shared" si="91"/>
        <v>1</v>
      </c>
      <c r="AT168" s="57">
        <f t="shared" si="91"/>
        <v>1</v>
      </c>
      <c r="AU168" s="57">
        <f t="shared" si="91"/>
        <v>2.2999999999999998</v>
      </c>
      <c r="AV168" s="76">
        <f t="shared" si="64"/>
        <v>0</v>
      </c>
      <c r="AW168" s="76">
        <f t="shared" si="65"/>
        <v>0</v>
      </c>
      <c r="AX168" s="76">
        <f t="shared" si="66"/>
        <v>11537.9859375</v>
      </c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</row>
    <row r="169" spans="1:65" hidden="1" outlineLevel="1" x14ac:dyDescent="0.25">
      <c r="A169" s="84">
        <f t="shared" si="67"/>
        <v>40422</v>
      </c>
      <c r="B169" s="23">
        <f t="shared" si="68"/>
        <v>40422</v>
      </c>
      <c r="C169" s="24">
        <f t="shared" si="83"/>
        <v>119</v>
      </c>
      <c r="D169" s="25">
        <f t="shared" si="69"/>
        <v>9.9166666666666661</v>
      </c>
      <c r="F169" s="76">
        <f t="shared" si="57"/>
        <v>14883.577928477112</v>
      </c>
      <c r="G169" s="80">
        <f t="shared" si="58"/>
        <v>-16631.837087765845</v>
      </c>
      <c r="H169" s="80">
        <f t="shared" si="70"/>
        <v>-1748.2591592887329</v>
      </c>
      <c r="I169" s="112"/>
      <c r="J169" s="53">
        <f t="shared" si="92"/>
        <v>0</v>
      </c>
      <c r="K169" s="53">
        <f t="shared" si="92"/>
        <v>0</v>
      </c>
      <c r="L169" s="53">
        <f t="shared" si="92"/>
        <v>0</v>
      </c>
      <c r="M169" s="53">
        <f t="shared" si="92"/>
        <v>0</v>
      </c>
      <c r="N169" s="53">
        <f t="shared" si="92"/>
        <v>0</v>
      </c>
      <c r="O169" s="54">
        <f t="shared" si="92"/>
        <v>5016515.625</v>
      </c>
      <c r="Q169" s="66">
        <f t="shared" si="71"/>
        <v>2.9</v>
      </c>
      <c r="R169" s="58">
        <f t="shared" si="88"/>
        <v>-7.0000000000000007E-2</v>
      </c>
      <c r="S169" s="57">
        <f t="shared" si="88"/>
        <v>0.1</v>
      </c>
      <c r="T169" s="76">
        <f t="shared" si="72"/>
        <v>14883.577928477112</v>
      </c>
      <c r="U169" s="76">
        <f t="shared" si="73"/>
        <v>0</v>
      </c>
      <c r="W169" s="37">
        <f t="shared" si="74"/>
        <v>486.66666666665975</v>
      </c>
      <c r="X169" s="37">
        <f t="shared" si="59"/>
        <v>418.49962821905626</v>
      </c>
      <c r="Y169" s="39">
        <f t="shared" si="89"/>
        <v>0.52604247745605248</v>
      </c>
      <c r="Z169" s="39">
        <f t="shared" si="89"/>
        <v>0.50217537397588718</v>
      </c>
      <c r="AA169" s="72">
        <f t="shared" si="75"/>
        <v>905.16629488571607</v>
      </c>
      <c r="AB169" s="41"/>
      <c r="AC169" s="37">
        <f t="shared" si="76"/>
        <v>1591.6666666666442</v>
      </c>
      <c r="AD169" s="37">
        <f t="shared" si="60"/>
        <v>372.5561749855737</v>
      </c>
      <c r="AE169" s="39">
        <f t="shared" si="90"/>
        <v>0.43582341130251212</v>
      </c>
      <c r="AF169" s="39">
        <f t="shared" si="90"/>
        <v>0.15637245160443319</v>
      </c>
      <c r="AG169" s="72">
        <f t="shared" si="77"/>
        <v>2740.0166980927506</v>
      </c>
      <c r="AI169" s="37">
        <f t="shared" si="78"/>
        <v>485.18657090832647</v>
      </c>
      <c r="AJ169" s="37">
        <f t="shared" si="61"/>
        <v>528.3929991158584</v>
      </c>
      <c r="AK169" s="39">
        <f t="shared" si="62"/>
        <v>3.0198385970229873E-2</v>
      </c>
      <c r="AL169" s="39">
        <f t="shared" si="79"/>
        <v>5.7499999999999996E-2</v>
      </c>
      <c r="AM169" s="72">
        <f t="shared" si="80"/>
        <v>1448.6681572873783</v>
      </c>
      <c r="AO169" s="13">
        <f t="shared" si="63"/>
        <v>0.25</v>
      </c>
      <c r="AP169" s="39">
        <f t="shared" si="81"/>
        <v>3.1049999999999998E-2</v>
      </c>
      <c r="AQ169" s="72">
        <f t="shared" si="82"/>
        <v>0</v>
      </c>
      <c r="AS169" s="58">
        <f t="shared" si="91"/>
        <v>1</v>
      </c>
      <c r="AT169" s="57">
        <f t="shared" si="91"/>
        <v>1</v>
      </c>
      <c r="AU169" s="57">
        <f t="shared" si="91"/>
        <v>2.2999999999999998</v>
      </c>
      <c r="AV169" s="76">
        <f t="shared" si="64"/>
        <v>0</v>
      </c>
      <c r="AW169" s="76">
        <f t="shared" si="65"/>
        <v>0</v>
      </c>
      <c r="AX169" s="76">
        <f t="shared" si="66"/>
        <v>11537.9859375</v>
      </c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</row>
    <row r="170" spans="1:65" hidden="1" outlineLevel="1" x14ac:dyDescent="0.25">
      <c r="A170" s="84">
        <f t="shared" si="67"/>
        <v>40452</v>
      </c>
      <c r="B170" s="23">
        <f t="shared" si="68"/>
        <v>40452</v>
      </c>
      <c r="C170" s="24">
        <f t="shared" si="83"/>
        <v>120</v>
      </c>
      <c r="D170" s="25">
        <f t="shared" si="69"/>
        <v>10</v>
      </c>
      <c r="F170" s="76">
        <f t="shared" si="57"/>
        <v>14883.577928477112</v>
      </c>
      <c r="G170" s="80">
        <f t="shared" si="58"/>
        <v>-16634.6992755596</v>
      </c>
      <c r="H170" s="80">
        <f t="shared" si="70"/>
        <v>-1751.1213470824878</v>
      </c>
      <c r="I170" s="112"/>
      <c r="J170" s="53">
        <f t="shared" si="92"/>
        <v>0</v>
      </c>
      <c r="K170" s="53">
        <f t="shared" si="92"/>
        <v>0</v>
      </c>
      <c r="L170" s="53">
        <f t="shared" si="92"/>
        <v>0</v>
      </c>
      <c r="M170" s="53">
        <f t="shared" si="92"/>
        <v>0</v>
      </c>
      <c r="N170" s="53">
        <f t="shared" si="92"/>
        <v>0</v>
      </c>
      <c r="O170" s="54">
        <f t="shared" si="92"/>
        <v>5016515.625</v>
      </c>
      <c r="Q170" s="66">
        <f t="shared" si="71"/>
        <v>2.9</v>
      </c>
      <c r="R170" s="58">
        <f t="shared" si="88"/>
        <v>-7.0000000000000007E-2</v>
      </c>
      <c r="S170" s="57">
        <f t="shared" si="88"/>
        <v>0.1</v>
      </c>
      <c r="T170" s="76">
        <f t="shared" si="72"/>
        <v>14883.577928477112</v>
      </c>
      <c r="U170" s="76">
        <f t="shared" si="73"/>
        <v>0</v>
      </c>
      <c r="W170" s="37">
        <f t="shared" si="74"/>
        <v>486.6666666666701</v>
      </c>
      <c r="X170" s="37">
        <f t="shared" si="59"/>
        <v>419.07648431415652</v>
      </c>
      <c r="Y170" s="39">
        <f t="shared" si="89"/>
        <v>0.52676756963997817</v>
      </c>
      <c r="Z170" s="39">
        <f t="shared" si="89"/>
        <v>0.50286756796065968</v>
      </c>
      <c r="AA170" s="72">
        <f t="shared" si="75"/>
        <v>905.74315098082661</v>
      </c>
      <c r="AB170" s="41"/>
      <c r="AC170" s="37">
        <f t="shared" si="76"/>
        <v>1591.6666666666781</v>
      </c>
      <c r="AD170" s="37">
        <f t="shared" si="60"/>
        <v>373.06970304107574</v>
      </c>
      <c r="AE170" s="39">
        <f t="shared" si="90"/>
        <v>0.43642414634321741</v>
      </c>
      <c r="AF170" s="39">
        <f t="shared" si="90"/>
        <v>0.15658799397467676</v>
      </c>
      <c r="AG170" s="72">
        <f t="shared" si="77"/>
        <v>2741.5995733697559</v>
      </c>
      <c r="AI170" s="37">
        <f t="shared" si="78"/>
        <v>485.18657090833682</v>
      </c>
      <c r="AJ170" s="37">
        <f t="shared" si="61"/>
        <v>528.94028005889845</v>
      </c>
      <c r="AK170" s="39">
        <f t="shared" si="62"/>
        <v>3.0229663828148866E-2</v>
      </c>
      <c r="AL170" s="39">
        <f t="shared" si="79"/>
        <v>5.7499999999999996E-2</v>
      </c>
      <c r="AM170" s="72">
        <f t="shared" si="80"/>
        <v>1449.3706137090196</v>
      </c>
      <c r="AO170" s="13">
        <f t="shared" si="63"/>
        <v>0.25</v>
      </c>
      <c r="AP170" s="39">
        <f t="shared" si="81"/>
        <v>3.1049999999999998E-2</v>
      </c>
      <c r="AQ170" s="72">
        <f t="shared" si="82"/>
        <v>0</v>
      </c>
      <c r="AS170" s="58">
        <f t="shared" si="91"/>
        <v>1</v>
      </c>
      <c r="AT170" s="57">
        <f t="shared" si="91"/>
        <v>1</v>
      </c>
      <c r="AU170" s="57">
        <f t="shared" si="91"/>
        <v>2.2999999999999998</v>
      </c>
      <c r="AV170" s="76">
        <f t="shared" si="64"/>
        <v>0</v>
      </c>
      <c r="AW170" s="76">
        <f t="shared" si="65"/>
        <v>0</v>
      </c>
      <c r="AX170" s="76">
        <f t="shared" si="66"/>
        <v>11537.9859375</v>
      </c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</row>
    <row r="171" spans="1:65" hidden="1" outlineLevel="1" x14ac:dyDescent="0.25">
      <c r="A171" s="84">
        <f t="shared" si="67"/>
        <v>40483</v>
      </c>
      <c r="B171" s="23">
        <f t="shared" si="68"/>
        <v>40483</v>
      </c>
      <c r="C171" s="24">
        <f t="shared" si="83"/>
        <v>121</v>
      </c>
      <c r="D171" s="25">
        <f t="shared" si="69"/>
        <v>10.083333333333334</v>
      </c>
      <c r="F171" s="76">
        <f t="shared" si="57"/>
        <v>14883.577928477112</v>
      </c>
      <c r="G171" s="80">
        <f t="shared" si="58"/>
        <v>-16637.565167873869</v>
      </c>
      <c r="H171" s="80">
        <f t="shared" si="70"/>
        <v>-1753.9872393967562</v>
      </c>
      <c r="I171" s="112"/>
      <c r="J171" s="53">
        <f t="shared" si="92"/>
        <v>0</v>
      </c>
      <c r="K171" s="53">
        <f t="shared" si="92"/>
        <v>0</v>
      </c>
      <c r="L171" s="53">
        <f t="shared" si="92"/>
        <v>0</v>
      </c>
      <c r="M171" s="53">
        <f t="shared" si="92"/>
        <v>0</v>
      </c>
      <c r="N171" s="53">
        <f t="shared" si="92"/>
        <v>0</v>
      </c>
      <c r="O171" s="54">
        <f t="shared" si="92"/>
        <v>5016515.625</v>
      </c>
      <c r="Q171" s="66">
        <f t="shared" si="71"/>
        <v>2.9</v>
      </c>
      <c r="R171" s="58">
        <f t="shared" ref="R171:S190" si="93">IF($B171=" ",0,R$25)</f>
        <v>-7.0000000000000007E-2</v>
      </c>
      <c r="S171" s="57">
        <f t="shared" si="93"/>
        <v>0.1</v>
      </c>
      <c r="T171" s="76">
        <f t="shared" si="72"/>
        <v>14883.577928477112</v>
      </c>
      <c r="U171" s="76">
        <f t="shared" si="73"/>
        <v>0</v>
      </c>
      <c r="W171" s="37">
        <f t="shared" si="74"/>
        <v>486.6666666666701</v>
      </c>
      <c r="X171" s="37">
        <f t="shared" si="59"/>
        <v>419.6541355424618</v>
      </c>
      <c r="Y171" s="39">
        <f t="shared" ref="Y171:Z190" si="94">IF($B171=" ",0,Y$25*(1+Y$30)^(IF(Y$28&gt;$B171,-1,1)*(YEARFRAC($B171,Y$28))))</f>
        <v>0.52749366128439934</v>
      </c>
      <c r="Z171" s="39">
        <f t="shared" si="94"/>
        <v>0.50356071605934805</v>
      </c>
      <c r="AA171" s="72">
        <f t="shared" si="75"/>
        <v>906.3208022091319</v>
      </c>
      <c r="AB171" s="41"/>
      <c r="AC171" s="37">
        <f t="shared" si="76"/>
        <v>1591.6666666666781</v>
      </c>
      <c r="AD171" s="37">
        <f t="shared" si="60"/>
        <v>373.58393893898801</v>
      </c>
      <c r="AE171" s="39">
        <f t="shared" ref="AE171:AF190" si="95">IF($B171=" ",0,AE$25*(1+AE$30)^(IF(AE$28&gt;$B171,-1,1)*(YEARFRAC($B171,AE$28))))</f>
        <v>0.43702570943165897</v>
      </c>
      <c r="AF171" s="39">
        <f t="shared" si="95"/>
        <v>0.15680383344657023</v>
      </c>
      <c r="AG171" s="72">
        <f t="shared" si="77"/>
        <v>2743.1846304676574</v>
      </c>
      <c r="AI171" s="37">
        <f t="shared" si="78"/>
        <v>485.18657090833682</v>
      </c>
      <c r="AJ171" s="37">
        <f t="shared" si="61"/>
        <v>529.48812784598294</v>
      </c>
      <c r="AK171" s="39">
        <f t="shared" si="62"/>
        <v>3.0260974081984544E-2</v>
      </c>
      <c r="AL171" s="39">
        <f t="shared" si="79"/>
        <v>5.7499999999999996E-2</v>
      </c>
      <c r="AM171" s="72">
        <f t="shared" si="80"/>
        <v>1450.0737976970786</v>
      </c>
      <c r="AO171" s="13">
        <f t="shared" si="63"/>
        <v>0.25</v>
      </c>
      <c r="AP171" s="39">
        <f t="shared" si="81"/>
        <v>3.1049999999999998E-2</v>
      </c>
      <c r="AQ171" s="72">
        <f t="shared" si="82"/>
        <v>0</v>
      </c>
      <c r="AS171" s="58">
        <f t="shared" ref="AS171:AU190" si="96">IF($B171=" ",0,AS$25)</f>
        <v>1</v>
      </c>
      <c r="AT171" s="57">
        <f t="shared" si="96"/>
        <v>1</v>
      </c>
      <c r="AU171" s="57">
        <f t="shared" si="96"/>
        <v>2.2999999999999998</v>
      </c>
      <c r="AV171" s="76">
        <f t="shared" si="64"/>
        <v>0</v>
      </c>
      <c r="AW171" s="76">
        <f t="shared" si="65"/>
        <v>0</v>
      </c>
      <c r="AX171" s="76">
        <f t="shared" si="66"/>
        <v>11537.9859375</v>
      </c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</row>
    <row r="172" spans="1:65" hidden="1" outlineLevel="1" x14ac:dyDescent="0.25">
      <c r="A172" s="84">
        <f t="shared" si="67"/>
        <v>40513</v>
      </c>
      <c r="B172" s="23">
        <f t="shared" si="68"/>
        <v>40513</v>
      </c>
      <c r="C172" s="24">
        <f t="shared" si="83"/>
        <v>122</v>
      </c>
      <c r="D172" s="25">
        <f t="shared" si="69"/>
        <v>10.166666666666666</v>
      </c>
      <c r="F172" s="76">
        <f t="shared" si="57"/>
        <v>14883.577928477112</v>
      </c>
      <c r="G172" s="80">
        <f t="shared" si="58"/>
        <v>-16640.434769565622</v>
      </c>
      <c r="H172" s="80">
        <f t="shared" si="70"/>
        <v>-1756.8568410885091</v>
      </c>
      <c r="I172" s="112"/>
      <c r="J172" s="53">
        <f t="shared" si="92"/>
        <v>0</v>
      </c>
      <c r="K172" s="53">
        <f t="shared" si="92"/>
        <v>0</v>
      </c>
      <c r="L172" s="53">
        <f t="shared" si="92"/>
        <v>0</v>
      </c>
      <c r="M172" s="53">
        <f t="shared" si="92"/>
        <v>0</v>
      </c>
      <c r="N172" s="53">
        <f t="shared" si="92"/>
        <v>0</v>
      </c>
      <c r="O172" s="54">
        <f t="shared" si="92"/>
        <v>5016515.625</v>
      </c>
      <c r="Q172" s="66">
        <f t="shared" si="71"/>
        <v>2.9</v>
      </c>
      <c r="R172" s="58">
        <f t="shared" si="93"/>
        <v>-7.0000000000000007E-2</v>
      </c>
      <c r="S172" s="57">
        <f t="shared" si="93"/>
        <v>0.1</v>
      </c>
      <c r="T172" s="76">
        <f t="shared" si="72"/>
        <v>14883.577928477112</v>
      </c>
      <c r="U172" s="76">
        <f t="shared" si="73"/>
        <v>0</v>
      </c>
      <c r="W172" s="37">
        <f t="shared" si="74"/>
        <v>486.66666666665975</v>
      </c>
      <c r="X172" s="37">
        <f t="shared" si="59"/>
        <v>420.2325829999765</v>
      </c>
      <c r="Y172" s="39">
        <f t="shared" si="94"/>
        <v>0.52822075376696342</v>
      </c>
      <c r="Z172" s="39">
        <f t="shared" si="94"/>
        <v>0.50425481958709439</v>
      </c>
      <c r="AA172" s="72">
        <f t="shared" si="75"/>
        <v>906.89924966663625</v>
      </c>
      <c r="AB172" s="41"/>
      <c r="AC172" s="37">
        <f t="shared" si="76"/>
        <v>1591.6666666666442</v>
      </c>
      <c r="AD172" s="37">
        <f t="shared" si="60"/>
        <v>374.09888365499387</v>
      </c>
      <c r="AE172" s="39">
        <f t="shared" si="95"/>
        <v>0.43762810170921029</v>
      </c>
      <c r="AF172" s="39">
        <f t="shared" si="95"/>
        <v>0.15701997042963581</v>
      </c>
      <c r="AG172" s="72">
        <f t="shared" si="77"/>
        <v>2744.7718723938569</v>
      </c>
      <c r="AI172" s="37">
        <f t="shared" si="78"/>
        <v>485.18657090832647</v>
      </c>
      <c r="AJ172" s="37">
        <f t="shared" si="61"/>
        <v>530.03654306421822</v>
      </c>
      <c r="AK172" s="39">
        <f t="shared" si="62"/>
        <v>3.0292316765290848E-2</v>
      </c>
      <c r="AL172" s="39">
        <f t="shared" si="79"/>
        <v>5.7499999999999996E-2</v>
      </c>
      <c r="AM172" s="72">
        <f t="shared" si="80"/>
        <v>1450.7777100051294</v>
      </c>
      <c r="AO172" s="13">
        <f t="shared" si="63"/>
        <v>0.25</v>
      </c>
      <c r="AP172" s="39">
        <f t="shared" si="81"/>
        <v>3.1049999999999998E-2</v>
      </c>
      <c r="AQ172" s="72">
        <f t="shared" si="82"/>
        <v>0</v>
      </c>
      <c r="AS172" s="58">
        <f t="shared" si="96"/>
        <v>1</v>
      </c>
      <c r="AT172" s="57">
        <f t="shared" si="96"/>
        <v>1</v>
      </c>
      <c r="AU172" s="57">
        <f t="shared" si="96"/>
        <v>2.2999999999999998</v>
      </c>
      <c r="AV172" s="76">
        <f t="shared" si="64"/>
        <v>0</v>
      </c>
      <c r="AW172" s="76">
        <f t="shared" si="65"/>
        <v>0</v>
      </c>
      <c r="AX172" s="76">
        <f t="shared" si="66"/>
        <v>11537.9859375</v>
      </c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</row>
    <row r="173" spans="1:65" hidden="1" outlineLevel="1" x14ac:dyDescent="0.25">
      <c r="A173" s="84">
        <f t="shared" si="67"/>
        <v>40544</v>
      </c>
      <c r="B173" s="23">
        <f t="shared" si="68"/>
        <v>40544</v>
      </c>
      <c r="C173" s="24">
        <f t="shared" si="83"/>
        <v>123</v>
      </c>
      <c r="D173" s="25">
        <f t="shared" si="69"/>
        <v>10.25</v>
      </c>
      <c r="F173" s="76">
        <f t="shared" si="57"/>
        <v>14883.577928477112</v>
      </c>
      <c r="G173" s="80">
        <f t="shared" si="58"/>
        <v>-16643.308085498531</v>
      </c>
      <c r="H173" s="80">
        <f t="shared" si="70"/>
        <v>-1759.7301570214186</v>
      </c>
      <c r="I173" s="112"/>
      <c r="J173" s="53">
        <f t="shared" si="92"/>
        <v>0</v>
      </c>
      <c r="K173" s="53">
        <f t="shared" si="92"/>
        <v>0</v>
      </c>
      <c r="L173" s="53">
        <f t="shared" si="92"/>
        <v>0</v>
      </c>
      <c r="M173" s="53">
        <f t="shared" si="92"/>
        <v>0</v>
      </c>
      <c r="N173" s="53">
        <f t="shared" si="92"/>
        <v>0</v>
      </c>
      <c r="O173" s="54">
        <f t="shared" si="92"/>
        <v>5016515.625</v>
      </c>
      <c r="Q173" s="66">
        <f t="shared" si="71"/>
        <v>2.9</v>
      </c>
      <c r="R173" s="58">
        <f t="shared" si="93"/>
        <v>-7.0000000000000007E-2</v>
      </c>
      <c r="S173" s="57">
        <f t="shared" si="93"/>
        <v>0.1</v>
      </c>
      <c r="T173" s="76">
        <f t="shared" si="72"/>
        <v>14883.577928477112</v>
      </c>
      <c r="U173" s="76">
        <f t="shared" si="73"/>
        <v>0</v>
      </c>
      <c r="W173" s="37">
        <f t="shared" si="74"/>
        <v>486.6666666666701</v>
      </c>
      <c r="X173" s="37">
        <f t="shared" si="59"/>
        <v>420.81182778424278</v>
      </c>
      <c r="Y173" s="39">
        <f t="shared" si="94"/>
        <v>0.52894884846721657</v>
      </c>
      <c r="Z173" s="39">
        <f t="shared" si="94"/>
        <v>0.50494987986085338</v>
      </c>
      <c r="AA173" s="72">
        <f t="shared" si="75"/>
        <v>907.47849445091288</v>
      </c>
      <c r="AB173" s="41"/>
      <c r="AC173" s="37">
        <f t="shared" si="76"/>
        <v>1591.6666666666781</v>
      </c>
      <c r="AD173" s="37">
        <f t="shared" si="60"/>
        <v>374.61453816614579</v>
      </c>
      <c r="AE173" s="39">
        <f t="shared" si="95"/>
        <v>0.43823132431881806</v>
      </c>
      <c r="AF173" s="39">
        <f t="shared" si="95"/>
        <v>0.15723640533396022</v>
      </c>
      <c r="AG173" s="72">
        <f t="shared" si="77"/>
        <v>2746.3613021600277</v>
      </c>
      <c r="AI173" s="37">
        <f t="shared" si="78"/>
        <v>485.18657090833682</v>
      </c>
      <c r="AJ173" s="37">
        <f t="shared" si="61"/>
        <v>530.58552630135273</v>
      </c>
      <c r="AK173" s="39">
        <f t="shared" si="62"/>
        <v>3.0323691911656479E-2</v>
      </c>
      <c r="AL173" s="39">
        <f t="shared" si="79"/>
        <v>5.7499999999999996E-2</v>
      </c>
      <c r="AM173" s="72">
        <f t="shared" si="80"/>
        <v>1451.4823513875908</v>
      </c>
      <c r="AO173" s="13">
        <f t="shared" si="63"/>
        <v>0.25</v>
      </c>
      <c r="AP173" s="39">
        <f t="shared" si="81"/>
        <v>3.1049999999999998E-2</v>
      </c>
      <c r="AQ173" s="72">
        <f t="shared" si="82"/>
        <v>0</v>
      </c>
      <c r="AS173" s="58">
        <f t="shared" si="96"/>
        <v>1</v>
      </c>
      <c r="AT173" s="57">
        <f t="shared" si="96"/>
        <v>1</v>
      </c>
      <c r="AU173" s="57">
        <f t="shared" si="96"/>
        <v>2.2999999999999998</v>
      </c>
      <c r="AV173" s="76">
        <f t="shared" si="64"/>
        <v>0</v>
      </c>
      <c r="AW173" s="76">
        <f t="shared" si="65"/>
        <v>0</v>
      </c>
      <c r="AX173" s="76">
        <f t="shared" si="66"/>
        <v>11537.9859375</v>
      </c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</row>
    <row r="174" spans="1:65" hidden="1" outlineLevel="1" x14ac:dyDescent="0.25">
      <c r="A174" s="84">
        <f t="shared" si="67"/>
        <v>40575</v>
      </c>
      <c r="B174" s="23">
        <f t="shared" si="68"/>
        <v>40575</v>
      </c>
      <c r="C174" s="24">
        <f t="shared" si="83"/>
        <v>124</v>
      </c>
      <c r="D174" s="25">
        <f t="shared" si="69"/>
        <v>10.333333333333334</v>
      </c>
      <c r="F174" s="76">
        <f t="shared" si="57"/>
        <v>14883.577928477112</v>
      </c>
      <c r="G174" s="80">
        <f t="shared" si="58"/>
        <v>-16646.18512054221</v>
      </c>
      <c r="H174" s="80">
        <f t="shared" si="70"/>
        <v>-1762.6071920650975</v>
      </c>
      <c r="I174" s="112"/>
      <c r="J174" s="53">
        <f t="shared" si="92"/>
        <v>0</v>
      </c>
      <c r="K174" s="53">
        <f t="shared" si="92"/>
        <v>0</v>
      </c>
      <c r="L174" s="53">
        <f t="shared" si="92"/>
        <v>0</v>
      </c>
      <c r="M174" s="53">
        <f t="shared" si="92"/>
        <v>0</v>
      </c>
      <c r="N174" s="53">
        <f t="shared" si="92"/>
        <v>0</v>
      </c>
      <c r="O174" s="54">
        <f t="shared" si="92"/>
        <v>5016515.625</v>
      </c>
      <c r="Q174" s="66">
        <f t="shared" si="71"/>
        <v>2.9</v>
      </c>
      <c r="R174" s="58">
        <f t="shared" si="93"/>
        <v>-7.0000000000000007E-2</v>
      </c>
      <c r="S174" s="57">
        <f t="shared" si="93"/>
        <v>0.1</v>
      </c>
      <c r="T174" s="76">
        <f t="shared" si="72"/>
        <v>14883.577928477112</v>
      </c>
      <c r="U174" s="76">
        <f t="shared" si="73"/>
        <v>0</v>
      </c>
      <c r="W174" s="37">
        <f t="shared" si="74"/>
        <v>486.6666666666701</v>
      </c>
      <c r="X174" s="37">
        <f t="shared" si="59"/>
        <v>421.39187099426158</v>
      </c>
      <c r="Y174" s="39">
        <f t="shared" si="94"/>
        <v>0.52967794676660651</v>
      </c>
      <c r="Z174" s="39">
        <f t="shared" si="94"/>
        <v>0.50564589819939509</v>
      </c>
      <c r="AA174" s="72">
        <f t="shared" si="75"/>
        <v>908.05853766093173</v>
      </c>
      <c r="AB174" s="41"/>
      <c r="AC174" s="37">
        <f t="shared" si="76"/>
        <v>1591.6666666666781</v>
      </c>
      <c r="AD174" s="37">
        <f t="shared" si="60"/>
        <v>375.13090345079502</v>
      </c>
      <c r="AE174" s="39">
        <f t="shared" si="95"/>
        <v>0.43883537840500453</v>
      </c>
      <c r="AF174" s="39">
        <f t="shared" si="95"/>
        <v>0.15745313857019538</v>
      </c>
      <c r="AG174" s="72">
        <f t="shared" si="77"/>
        <v>2747.9529227817425</v>
      </c>
      <c r="AI174" s="37">
        <f t="shared" si="78"/>
        <v>485.18657090833682</v>
      </c>
      <c r="AJ174" s="37">
        <f t="shared" si="61"/>
        <v>531.13507814567606</v>
      </c>
      <c r="AK174" s="39">
        <f t="shared" si="62"/>
        <v>3.0355099554704917E-2</v>
      </c>
      <c r="AL174" s="39">
        <f t="shared" si="79"/>
        <v>5.7499999999999996E-2</v>
      </c>
      <c r="AM174" s="72">
        <f t="shared" si="80"/>
        <v>1452.1877225995347</v>
      </c>
      <c r="AO174" s="13">
        <f t="shared" si="63"/>
        <v>0.25</v>
      </c>
      <c r="AP174" s="39">
        <f t="shared" si="81"/>
        <v>3.1049999999999998E-2</v>
      </c>
      <c r="AQ174" s="72">
        <f t="shared" si="82"/>
        <v>0</v>
      </c>
      <c r="AS174" s="58">
        <f t="shared" si="96"/>
        <v>1</v>
      </c>
      <c r="AT174" s="57">
        <f t="shared" si="96"/>
        <v>1</v>
      </c>
      <c r="AU174" s="57">
        <f t="shared" si="96"/>
        <v>2.2999999999999998</v>
      </c>
      <c r="AV174" s="76">
        <f t="shared" si="64"/>
        <v>0</v>
      </c>
      <c r="AW174" s="76">
        <f t="shared" si="65"/>
        <v>0</v>
      </c>
      <c r="AX174" s="76">
        <f t="shared" si="66"/>
        <v>11537.9859375</v>
      </c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</row>
    <row r="175" spans="1:65" hidden="1" outlineLevel="1" x14ac:dyDescent="0.25">
      <c r="A175" s="84">
        <f t="shared" si="67"/>
        <v>40603</v>
      </c>
      <c r="B175" s="23">
        <f t="shared" si="68"/>
        <v>40603</v>
      </c>
      <c r="C175" s="24">
        <f t="shared" si="83"/>
        <v>125</v>
      </c>
      <c r="D175" s="25">
        <f t="shared" si="69"/>
        <v>10.416666666666666</v>
      </c>
      <c r="F175" s="76">
        <f t="shared" si="57"/>
        <v>14883.577928477112</v>
      </c>
      <c r="G175" s="80">
        <f t="shared" si="58"/>
        <v>-16649.065879572969</v>
      </c>
      <c r="H175" s="80">
        <f t="shared" si="70"/>
        <v>-1765.4879510958563</v>
      </c>
      <c r="I175" s="112"/>
      <c r="J175" s="53">
        <f t="shared" si="92"/>
        <v>0</v>
      </c>
      <c r="K175" s="53">
        <f t="shared" si="92"/>
        <v>0</v>
      </c>
      <c r="L175" s="53">
        <f t="shared" si="92"/>
        <v>0</v>
      </c>
      <c r="M175" s="53">
        <f t="shared" si="92"/>
        <v>0</v>
      </c>
      <c r="N175" s="53">
        <f t="shared" si="92"/>
        <v>0</v>
      </c>
      <c r="O175" s="54">
        <f t="shared" si="92"/>
        <v>5016515.625</v>
      </c>
      <c r="Q175" s="66">
        <f t="shared" si="71"/>
        <v>2.9</v>
      </c>
      <c r="R175" s="58">
        <f t="shared" si="93"/>
        <v>-7.0000000000000007E-2</v>
      </c>
      <c r="S175" s="57">
        <f t="shared" si="93"/>
        <v>0.1</v>
      </c>
      <c r="T175" s="76">
        <f t="shared" si="72"/>
        <v>14883.577928477112</v>
      </c>
      <c r="U175" s="76">
        <f t="shared" si="73"/>
        <v>0</v>
      </c>
      <c r="W175" s="37">
        <f t="shared" si="74"/>
        <v>486.66666666665975</v>
      </c>
      <c r="X175" s="37">
        <f t="shared" si="59"/>
        <v>421.97271373057572</v>
      </c>
      <c r="Y175" s="39">
        <f t="shared" si="94"/>
        <v>0.53040805004848524</v>
      </c>
      <c r="Z175" s="39">
        <f t="shared" si="94"/>
        <v>0.50634287592330729</v>
      </c>
      <c r="AA175" s="72">
        <f t="shared" si="75"/>
        <v>908.63938039723553</v>
      </c>
      <c r="AB175" s="41"/>
      <c r="AC175" s="37">
        <f t="shared" si="76"/>
        <v>1591.6666666666442</v>
      </c>
      <c r="AD175" s="37">
        <f t="shared" si="60"/>
        <v>375.6479804886655</v>
      </c>
      <c r="AE175" s="39">
        <f t="shared" si="95"/>
        <v>0.43944026511386947</v>
      </c>
      <c r="AF175" s="39">
        <f t="shared" si="95"/>
        <v>0.15767017054955937</v>
      </c>
      <c r="AG175" s="72">
        <f t="shared" si="77"/>
        <v>2749.5467372788576</v>
      </c>
      <c r="AI175" s="37">
        <f t="shared" si="78"/>
        <v>485.18657090832647</v>
      </c>
      <c r="AJ175" s="37">
        <f t="shared" si="61"/>
        <v>531.6851991861206</v>
      </c>
      <c r="AK175" s="39">
        <f t="shared" si="62"/>
        <v>3.0386539728094474E-2</v>
      </c>
      <c r="AL175" s="39">
        <f t="shared" si="79"/>
        <v>5.7499999999999996E-2</v>
      </c>
      <c r="AM175" s="72">
        <f t="shared" si="80"/>
        <v>1452.8938243968782</v>
      </c>
      <c r="AO175" s="13">
        <f t="shared" si="63"/>
        <v>0.25</v>
      </c>
      <c r="AP175" s="39">
        <f t="shared" si="81"/>
        <v>3.1049999999999998E-2</v>
      </c>
      <c r="AQ175" s="72">
        <f t="shared" si="82"/>
        <v>0</v>
      </c>
      <c r="AS175" s="58">
        <f t="shared" si="96"/>
        <v>1</v>
      </c>
      <c r="AT175" s="57">
        <f t="shared" si="96"/>
        <v>1</v>
      </c>
      <c r="AU175" s="57">
        <f t="shared" si="96"/>
        <v>2.2999999999999998</v>
      </c>
      <c r="AV175" s="76">
        <f t="shared" si="64"/>
        <v>0</v>
      </c>
      <c r="AW175" s="76">
        <f t="shared" si="65"/>
        <v>0</v>
      </c>
      <c r="AX175" s="76">
        <f t="shared" si="66"/>
        <v>11537.9859375</v>
      </c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</row>
    <row r="176" spans="1:65" hidden="1" outlineLevel="1" x14ac:dyDescent="0.25">
      <c r="A176" s="84">
        <f t="shared" si="67"/>
        <v>40634</v>
      </c>
      <c r="B176" s="23">
        <f t="shared" si="68"/>
        <v>40634</v>
      </c>
      <c r="C176" s="24">
        <f t="shared" si="83"/>
        <v>126</v>
      </c>
      <c r="D176" s="25">
        <f t="shared" si="69"/>
        <v>10.5</v>
      </c>
      <c r="F176" s="76">
        <f t="shared" si="57"/>
        <v>14883.577928477112</v>
      </c>
      <c r="G176" s="80">
        <f t="shared" si="58"/>
        <v>-16651.950367473844</v>
      </c>
      <c r="H176" s="80">
        <f t="shared" si="70"/>
        <v>-1768.3724389967319</v>
      </c>
      <c r="I176" s="112"/>
      <c r="J176" s="53">
        <f t="shared" si="92"/>
        <v>0</v>
      </c>
      <c r="K176" s="53">
        <f t="shared" si="92"/>
        <v>0</v>
      </c>
      <c r="L176" s="53">
        <f t="shared" si="92"/>
        <v>0</v>
      </c>
      <c r="M176" s="53">
        <f t="shared" si="92"/>
        <v>0</v>
      </c>
      <c r="N176" s="53">
        <f t="shared" si="92"/>
        <v>0</v>
      </c>
      <c r="O176" s="54">
        <f t="shared" si="92"/>
        <v>5016515.625</v>
      </c>
      <c r="Q176" s="66">
        <f t="shared" si="71"/>
        <v>2.9</v>
      </c>
      <c r="R176" s="58">
        <f t="shared" si="93"/>
        <v>-7.0000000000000007E-2</v>
      </c>
      <c r="S176" s="57">
        <f t="shared" si="93"/>
        <v>0.1</v>
      </c>
      <c r="T176" s="76">
        <f t="shared" si="72"/>
        <v>14883.577928477112</v>
      </c>
      <c r="U176" s="76">
        <f t="shared" si="73"/>
        <v>0</v>
      </c>
      <c r="W176" s="37">
        <f t="shared" si="74"/>
        <v>486.6666666666701</v>
      </c>
      <c r="X176" s="37">
        <f t="shared" si="59"/>
        <v>422.55435709527205</v>
      </c>
      <c r="Y176" s="39">
        <f t="shared" si="94"/>
        <v>0.53113915969811154</v>
      </c>
      <c r="Z176" s="39">
        <f t="shared" si="94"/>
        <v>0.50704081435499826</v>
      </c>
      <c r="AA176" s="72">
        <f t="shared" si="75"/>
        <v>909.22102376194221</v>
      </c>
      <c r="AB176" s="41"/>
      <c r="AC176" s="37">
        <f t="shared" si="76"/>
        <v>1591.6666666666781</v>
      </c>
      <c r="AD176" s="37">
        <f t="shared" si="60"/>
        <v>376.16577026085508</v>
      </c>
      <c r="AE176" s="39">
        <f t="shared" si="95"/>
        <v>0.44004598559309249</v>
      </c>
      <c r="AF176" s="39">
        <f t="shared" si="95"/>
        <v>0.157887501683837</v>
      </c>
      <c r="AG176" s="72">
        <f t="shared" si="77"/>
        <v>2751.1427486755165</v>
      </c>
      <c r="AI176" s="37">
        <f t="shared" si="78"/>
        <v>485.18657090833682</v>
      </c>
      <c r="AJ176" s="37">
        <f t="shared" si="61"/>
        <v>532.2358900122631</v>
      </c>
      <c r="AK176" s="39">
        <f t="shared" si="62"/>
        <v>3.0418012465518323E-2</v>
      </c>
      <c r="AL176" s="39">
        <f t="shared" si="79"/>
        <v>5.7499999999999996E-2</v>
      </c>
      <c r="AM176" s="72">
        <f t="shared" si="80"/>
        <v>1453.6006575363879</v>
      </c>
      <c r="AO176" s="13">
        <f t="shared" si="63"/>
        <v>0.25</v>
      </c>
      <c r="AP176" s="39">
        <f t="shared" si="81"/>
        <v>3.1049999999999998E-2</v>
      </c>
      <c r="AQ176" s="72">
        <f t="shared" si="82"/>
        <v>0</v>
      </c>
      <c r="AS176" s="58">
        <f t="shared" si="96"/>
        <v>1</v>
      </c>
      <c r="AT176" s="57">
        <f t="shared" si="96"/>
        <v>1</v>
      </c>
      <c r="AU176" s="57">
        <f t="shared" si="96"/>
        <v>2.2999999999999998</v>
      </c>
      <c r="AV176" s="76">
        <f t="shared" si="64"/>
        <v>0</v>
      </c>
      <c r="AW176" s="76">
        <f t="shared" si="65"/>
        <v>0</v>
      </c>
      <c r="AX176" s="76">
        <f t="shared" si="66"/>
        <v>11537.9859375</v>
      </c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</row>
    <row r="177" spans="1:65" hidden="1" outlineLevel="1" x14ac:dyDescent="0.25">
      <c r="A177" s="84">
        <f t="shared" si="67"/>
        <v>40664</v>
      </c>
      <c r="B177" s="23">
        <f t="shared" si="68"/>
        <v>40664</v>
      </c>
      <c r="C177" s="24">
        <f t="shared" si="83"/>
        <v>127</v>
      </c>
      <c r="D177" s="25">
        <f t="shared" si="69"/>
        <v>10.583333333333334</v>
      </c>
      <c r="F177" s="76">
        <f t="shared" si="57"/>
        <v>14883.577928477112</v>
      </c>
      <c r="G177" s="80">
        <f t="shared" si="58"/>
        <v>-16654.838589133833</v>
      </c>
      <c r="H177" s="80">
        <f t="shared" si="70"/>
        <v>-1771.2606606567206</v>
      </c>
      <c r="I177" s="112"/>
      <c r="J177" s="53">
        <f t="shared" si="92"/>
        <v>0</v>
      </c>
      <c r="K177" s="53">
        <f t="shared" si="92"/>
        <v>0</v>
      </c>
      <c r="L177" s="53">
        <f t="shared" si="92"/>
        <v>0</v>
      </c>
      <c r="M177" s="53">
        <f t="shared" si="92"/>
        <v>0</v>
      </c>
      <c r="N177" s="53">
        <f t="shared" si="92"/>
        <v>0</v>
      </c>
      <c r="O177" s="54">
        <f t="shared" si="92"/>
        <v>5016515.625</v>
      </c>
      <c r="Q177" s="66">
        <f t="shared" si="71"/>
        <v>2.9</v>
      </c>
      <c r="R177" s="58">
        <f t="shared" si="93"/>
        <v>-7.0000000000000007E-2</v>
      </c>
      <c r="S177" s="57">
        <f t="shared" si="93"/>
        <v>0.1</v>
      </c>
      <c r="T177" s="76">
        <f t="shared" si="72"/>
        <v>14883.577928477112</v>
      </c>
      <c r="U177" s="76">
        <f t="shared" si="73"/>
        <v>0</v>
      </c>
      <c r="W177" s="37">
        <f t="shared" si="74"/>
        <v>486.6666666666701</v>
      </c>
      <c r="X177" s="37">
        <f t="shared" si="59"/>
        <v>423.13680219190223</v>
      </c>
      <c r="Y177" s="39">
        <f t="shared" si="94"/>
        <v>0.53187127710265347</v>
      </c>
      <c r="Z177" s="39">
        <f t="shared" si="94"/>
        <v>0.50773971481869862</v>
      </c>
      <c r="AA177" s="72">
        <f t="shared" si="75"/>
        <v>909.80346885857239</v>
      </c>
      <c r="AB177" s="41"/>
      <c r="AC177" s="37">
        <f t="shared" si="76"/>
        <v>1591.6666666666781</v>
      </c>
      <c r="AD177" s="37">
        <f t="shared" si="60"/>
        <v>376.68427374976648</v>
      </c>
      <c r="AE177" s="39">
        <f t="shared" si="95"/>
        <v>0.4406525409919349</v>
      </c>
      <c r="AF177" s="39">
        <f t="shared" si="95"/>
        <v>0.1581051323853806</v>
      </c>
      <c r="AG177" s="72">
        <f t="shared" si="77"/>
        <v>2752.7409599997791</v>
      </c>
      <c r="AI177" s="37">
        <f t="shared" si="78"/>
        <v>485.18657090833682</v>
      </c>
      <c r="AJ177" s="37">
        <f t="shared" si="61"/>
        <v>532.78715121422272</v>
      </c>
      <c r="AK177" s="39">
        <f t="shared" si="62"/>
        <v>3.0449517800704526E-2</v>
      </c>
      <c r="AL177" s="39">
        <f t="shared" si="79"/>
        <v>5.7499999999999996E-2</v>
      </c>
      <c r="AM177" s="72">
        <f t="shared" si="80"/>
        <v>1454.308222775483</v>
      </c>
      <c r="AO177" s="13">
        <f t="shared" si="63"/>
        <v>0.25</v>
      </c>
      <c r="AP177" s="39">
        <f t="shared" si="81"/>
        <v>3.1049999999999998E-2</v>
      </c>
      <c r="AQ177" s="72">
        <f t="shared" si="82"/>
        <v>0</v>
      </c>
      <c r="AS177" s="58">
        <f t="shared" si="96"/>
        <v>1</v>
      </c>
      <c r="AT177" s="57">
        <f t="shared" si="96"/>
        <v>1</v>
      </c>
      <c r="AU177" s="57">
        <f t="shared" si="96"/>
        <v>2.2999999999999998</v>
      </c>
      <c r="AV177" s="76">
        <f t="shared" si="64"/>
        <v>0</v>
      </c>
      <c r="AW177" s="76">
        <f t="shared" si="65"/>
        <v>0</v>
      </c>
      <c r="AX177" s="76">
        <f t="shared" si="66"/>
        <v>11537.9859375</v>
      </c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</row>
    <row r="178" spans="1:65" hidden="1" outlineLevel="1" x14ac:dyDescent="0.25">
      <c r="A178" s="84">
        <f t="shared" si="67"/>
        <v>40695</v>
      </c>
      <c r="B178" s="23">
        <f t="shared" si="68"/>
        <v>40695</v>
      </c>
      <c r="C178" s="24">
        <f t="shared" si="83"/>
        <v>128</v>
      </c>
      <c r="D178" s="25">
        <f t="shared" si="69"/>
        <v>10.666666666666666</v>
      </c>
      <c r="F178" s="76">
        <f t="shared" si="57"/>
        <v>14883.577928477112</v>
      </c>
      <c r="G178" s="80">
        <f t="shared" si="58"/>
        <v>-16657.730549448665</v>
      </c>
      <c r="H178" s="80">
        <f t="shared" si="70"/>
        <v>-1774.1526209715521</v>
      </c>
      <c r="I178" s="112"/>
      <c r="J178" s="53">
        <f t="shared" si="92"/>
        <v>0</v>
      </c>
      <c r="K178" s="53">
        <f t="shared" si="92"/>
        <v>0</v>
      </c>
      <c r="L178" s="53">
        <f t="shared" si="92"/>
        <v>0</v>
      </c>
      <c r="M178" s="53">
        <f t="shared" si="92"/>
        <v>0</v>
      </c>
      <c r="N178" s="53">
        <f t="shared" si="92"/>
        <v>0</v>
      </c>
      <c r="O178" s="54">
        <f t="shared" si="92"/>
        <v>5016515.625</v>
      </c>
      <c r="Q178" s="66">
        <f t="shared" si="71"/>
        <v>2.9</v>
      </c>
      <c r="R178" s="58">
        <f t="shared" si="93"/>
        <v>-7.0000000000000007E-2</v>
      </c>
      <c r="S178" s="57">
        <f t="shared" si="93"/>
        <v>0.1</v>
      </c>
      <c r="T178" s="76">
        <f t="shared" si="72"/>
        <v>14883.577928477112</v>
      </c>
      <c r="U178" s="76">
        <f t="shared" si="73"/>
        <v>0</v>
      </c>
      <c r="W178" s="37">
        <f t="shared" si="74"/>
        <v>486.66666666665975</v>
      </c>
      <c r="X178" s="37">
        <f t="shared" si="59"/>
        <v>423.72005012556667</v>
      </c>
      <c r="Y178" s="39">
        <f t="shared" si="94"/>
        <v>0.53260440365119144</v>
      </c>
      <c r="Z178" s="39">
        <f t="shared" si="94"/>
        <v>0.50843957864046474</v>
      </c>
      <c r="AA178" s="72">
        <f t="shared" si="75"/>
        <v>910.38671679222648</v>
      </c>
      <c r="AB178" s="41"/>
      <c r="AC178" s="37">
        <f t="shared" si="76"/>
        <v>1591.6666666666442</v>
      </c>
      <c r="AD178" s="37">
        <f t="shared" si="60"/>
        <v>377.2034919391802</v>
      </c>
      <c r="AE178" s="39">
        <f t="shared" si="95"/>
        <v>0.44125993246124257</v>
      </c>
      <c r="AF178" s="39">
        <f t="shared" si="95"/>
        <v>0.15832306306711108</v>
      </c>
      <c r="AG178" s="72">
        <f t="shared" si="77"/>
        <v>2754.3413742840057</v>
      </c>
      <c r="AI178" s="37">
        <f t="shared" si="78"/>
        <v>485.18657090832647</v>
      </c>
      <c r="AJ178" s="37">
        <f t="shared" si="61"/>
        <v>533.3389833827639</v>
      </c>
      <c r="AK178" s="39">
        <f t="shared" si="62"/>
        <v>3.0481055767416089E-2</v>
      </c>
      <c r="AL178" s="39">
        <f t="shared" si="79"/>
        <v>5.7499999999999996E-2</v>
      </c>
      <c r="AM178" s="72">
        <f t="shared" si="80"/>
        <v>1455.0165208724329</v>
      </c>
      <c r="AO178" s="13">
        <f t="shared" si="63"/>
        <v>0.25</v>
      </c>
      <c r="AP178" s="39">
        <f t="shared" si="81"/>
        <v>3.1049999999999998E-2</v>
      </c>
      <c r="AQ178" s="72">
        <f t="shared" si="82"/>
        <v>0</v>
      </c>
      <c r="AS178" s="58">
        <f t="shared" si="96"/>
        <v>1</v>
      </c>
      <c r="AT178" s="57">
        <f t="shared" si="96"/>
        <v>1</v>
      </c>
      <c r="AU178" s="57">
        <f t="shared" si="96"/>
        <v>2.2999999999999998</v>
      </c>
      <c r="AV178" s="76">
        <f t="shared" si="64"/>
        <v>0</v>
      </c>
      <c r="AW178" s="76">
        <f t="shared" si="65"/>
        <v>0</v>
      </c>
      <c r="AX178" s="76">
        <f t="shared" si="66"/>
        <v>11537.9859375</v>
      </c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</row>
    <row r="179" spans="1:65" hidden="1" outlineLevel="1" x14ac:dyDescent="0.25">
      <c r="A179" s="84">
        <f t="shared" si="67"/>
        <v>40725</v>
      </c>
      <c r="B179" s="23">
        <f t="shared" si="68"/>
        <v>40725</v>
      </c>
      <c r="C179" s="24">
        <f t="shared" si="83"/>
        <v>129</v>
      </c>
      <c r="D179" s="25">
        <f t="shared" si="69"/>
        <v>10.75</v>
      </c>
      <c r="F179" s="76">
        <f t="shared" ref="F179:F242" si="97">+SUM($T179:$U179)</f>
        <v>14883.577928477112</v>
      </c>
      <c r="G179" s="80">
        <f t="shared" ref="G179:G242" si="98">-SUM($AA179,$AG179,$AM179,$AQ179,$AV179:$AX179)</f>
        <v>-16660.626253320806</v>
      </c>
      <c r="H179" s="80">
        <f t="shared" si="70"/>
        <v>-1777.048324843694</v>
      </c>
      <c r="I179" s="112"/>
      <c r="J179" s="53">
        <f t="shared" si="92"/>
        <v>0</v>
      </c>
      <c r="K179" s="53">
        <f t="shared" si="92"/>
        <v>0</v>
      </c>
      <c r="L179" s="53">
        <f t="shared" si="92"/>
        <v>0</v>
      </c>
      <c r="M179" s="53">
        <f t="shared" si="92"/>
        <v>0</v>
      </c>
      <c r="N179" s="53">
        <f t="shared" si="92"/>
        <v>0</v>
      </c>
      <c r="O179" s="54">
        <f t="shared" si="92"/>
        <v>5016515.625</v>
      </c>
      <c r="Q179" s="66">
        <f t="shared" si="71"/>
        <v>2.9</v>
      </c>
      <c r="R179" s="58">
        <f t="shared" si="93"/>
        <v>-7.0000000000000007E-2</v>
      </c>
      <c r="S179" s="57">
        <f t="shared" si="93"/>
        <v>0.1</v>
      </c>
      <c r="T179" s="76">
        <f t="shared" si="72"/>
        <v>14883.577928477112</v>
      </c>
      <c r="U179" s="76">
        <f t="shared" si="73"/>
        <v>0</v>
      </c>
      <c r="W179" s="37">
        <f t="shared" si="74"/>
        <v>486.6666666666701</v>
      </c>
      <c r="X179" s="37">
        <f t="shared" ref="X179:X242" si="99">IF($B179=" ",0,IF($B179&gt;=X$25,IF($B179&lt;=X$29,X$27,IF($B179&lt;=X$33,X$31,X$31*(1+X$38)^(IF(X$36&gt;$B179,-1,1)*(YEARFRAC($B179,X$36)))))*($D179-$D178)*365/1000,0))</f>
        <v>424.30410200291539</v>
      </c>
      <c r="Y179" s="39">
        <f t="shared" si="94"/>
        <v>0.53333854073472031</v>
      </c>
      <c r="Z179" s="39">
        <f t="shared" si="94"/>
        <v>0.50914040714818054</v>
      </c>
      <c r="AA179" s="72">
        <f t="shared" si="75"/>
        <v>910.97076866958548</v>
      </c>
      <c r="AB179" s="41"/>
      <c r="AC179" s="37">
        <f t="shared" si="76"/>
        <v>1591.6666666666781</v>
      </c>
      <c r="AD179" s="37">
        <f t="shared" ref="AD179:AD242" si="100">IF($B179=" ",0,IF($B179&gt;=AD$25,IF($B179&lt;=AD$29,AD$27,IF($B179&lt;=AD$33,AD$31,AD$31*(1+AD$38)^(IF(AD$36&gt;$B179,-1,1)*(YEARFRAC($B179,AD$36)))))*($D179-$D178)*365/1000,0))</f>
        <v>377.7234258142571</v>
      </c>
      <c r="AE179" s="39">
        <f t="shared" si="95"/>
        <v>0.44186816115344729</v>
      </c>
      <c r="AF179" s="39">
        <f t="shared" si="95"/>
        <v>0.15854129414251833</v>
      </c>
      <c r="AG179" s="72">
        <f t="shared" si="77"/>
        <v>2755.9439945648633</v>
      </c>
      <c r="AI179" s="37">
        <f t="shared" si="78"/>
        <v>485.18657090833682</v>
      </c>
      <c r="AJ179" s="37">
        <f t="shared" ref="AJ179:AJ242" si="101">IF($B179=" ",0,IF($B179&gt;=AJ$33,AJ$25*(1+AJ$30)^(IF(AJ$28&gt;$B179,-1,1)*(YEARFRAC($B179,AJ$28)))*($D179-$D178),0))</f>
        <v>533.8913871092974</v>
      </c>
      <c r="AK179" s="39">
        <f t="shared" ref="AK179:AK242" si="102">IF($B179=" ",0,AK$25*(1+AK$30)^(IF(AK$28&gt;$B179,-1,1)*(YEARFRAC($B179,AK$28))))</f>
        <v>3.0512626399450998E-2</v>
      </c>
      <c r="AL179" s="39">
        <f t="shared" si="79"/>
        <v>5.7499999999999996E-2</v>
      </c>
      <c r="AM179" s="72">
        <f t="shared" si="80"/>
        <v>1455.7255525863579</v>
      </c>
      <c r="AO179" s="13">
        <f t="shared" ref="AO179:AO242" si="103">IF($B179=" ",0,$AO$25)</f>
        <v>0.25</v>
      </c>
      <c r="AP179" s="39">
        <f t="shared" si="81"/>
        <v>3.1049999999999998E-2</v>
      </c>
      <c r="AQ179" s="72">
        <f t="shared" si="82"/>
        <v>0</v>
      </c>
      <c r="AS179" s="58">
        <f t="shared" si="96"/>
        <v>1</v>
      </c>
      <c r="AT179" s="57">
        <f t="shared" si="96"/>
        <v>1</v>
      </c>
      <c r="AU179" s="57">
        <f t="shared" si="96"/>
        <v>2.2999999999999998</v>
      </c>
      <c r="AV179" s="76">
        <f t="shared" ref="AV179:AV242" si="104">+AS179*SUM(J179:K179)/1000</f>
        <v>0</v>
      </c>
      <c r="AW179" s="76">
        <f t="shared" ref="AW179:AW242" si="105">+AT179*SUM(L179:M179)/1000</f>
        <v>0</v>
      </c>
      <c r="AX179" s="76">
        <f t="shared" ref="AX179:AX242" si="106">+AU179*SUM(N179:O179)/1000</f>
        <v>11537.9859375</v>
      </c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</row>
    <row r="180" spans="1:65" hidden="1" outlineLevel="1" x14ac:dyDescent="0.25">
      <c r="A180" s="84">
        <f t="shared" ref="A180:A243" si="107">+IF(B180=" ",A179,B180)</f>
        <v>40756</v>
      </c>
      <c r="B180" s="23">
        <f t="shared" ref="B180:B243" si="108">IF(B179=" "," ",IF(EDATE(B179,1)&gt;=EndDate," ",EDATE(B179,1)))</f>
        <v>40756</v>
      </c>
      <c r="C180" s="24">
        <f t="shared" si="83"/>
        <v>130</v>
      </c>
      <c r="D180" s="25">
        <f t="shared" ref="D180:D243" si="109">C180/12</f>
        <v>10.833333333333334</v>
      </c>
      <c r="F180" s="76">
        <f t="shared" si="97"/>
        <v>14883.577928477112</v>
      </c>
      <c r="G180" s="80">
        <f t="shared" si="98"/>
        <v>-16663.525705658722</v>
      </c>
      <c r="H180" s="80">
        <f t="shared" ref="H180:H243" si="110">+SUM(F180:G180)</f>
        <v>-1779.9477771816091</v>
      </c>
      <c r="I180" s="112"/>
      <c r="J180" s="53">
        <f t="shared" si="92"/>
        <v>0</v>
      </c>
      <c r="K180" s="53">
        <f t="shared" si="92"/>
        <v>0</v>
      </c>
      <c r="L180" s="53">
        <f t="shared" si="92"/>
        <v>0</v>
      </c>
      <c r="M180" s="53">
        <f t="shared" si="92"/>
        <v>0</v>
      </c>
      <c r="N180" s="53">
        <f t="shared" si="92"/>
        <v>0</v>
      </c>
      <c r="O180" s="54">
        <f t="shared" si="92"/>
        <v>5016515.625</v>
      </c>
      <c r="Q180" s="66">
        <f t="shared" ref="Q180:Q243" si="111">IF($B180=" ",0,IF($B180&lt;=DATE(2003,12,31),3.55,2.9))</f>
        <v>2.9</v>
      </c>
      <c r="R180" s="58">
        <f t="shared" si="93"/>
        <v>-7.0000000000000007E-2</v>
      </c>
      <c r="S180" s="57">
        <f t="shared" si="93"/>
        <v>0.1</v>
      </c>
      <c r="T180" s="76">
        <f t="shared" ref="T180:T243" si="112">+SUM($Q180,$S180)/1000*(SUM($J180*$J$37,$K180*$K$37,$L180*$L$37,$M180*$M$37,$N180*$N$37,$O180*$O$37))</f>
        <v>14883.577928477112</v>
      </c>
      <c r="U180" s="76">
        <f t="shared" ref="U180:U243" si="113">+SUM($Q180,$R180)/1000*(SUM(0))</f>
        <v>0</v>
      </c>
      <c r="W180" s="37">
        <f t="shared" ref="W180:W243" si="114">IF($B180=" ",0,1)*(IF($B180&gt;=W$25,1,0)*IF($B180&lt;=W$29,W$27,IF($B180&lt;=W$33,W$31,0))*($D180-$D179)*365/1000)</f>
        <v>486.6666666666701</v>
      </c>
      <c r="X180" s="37">
        <f t="shared" si="99"/>
        <v>424.88895893207024</v>
      </c>
      <c r="Y180" s="39">
        <f t="shared" si="94"/>
        <v>0.53407368974615244</v>
      </c>
      <c r="Z180" s="39">
        <f t="shared" si="94"/>
        <v>0.50984220167156058</v>
      </c>
      <c r="AA180" s="72">
        <f t="shared" ref="AA180:AA243" si="115">+W180+X180+Z180*SUM($J180*$J$37,$L180*$L$37,$N180*$N$37)/1000</f>
        <v>911.55562559874033</v>
      </c>
      <c r="AB180" s="41"/>
      <c r="AC180" s="37">
        <f t="shared" ref="AC180:AC243" si="116">IF($B180=" ",0,1)*(IF($B180&gt;=AC$25,1,0)*IF($B180&lt;=AC$29,AC$27,IF($B180&lt;=AC$33,AC$31,0))*($D180-$D179)*365/1000)</f>
        <v>1591.6666666666781</v>
      </c>
      <c r="AD180" s="37">
        <f t="shared" si="100"/>
        <v>378.24407636146782</v>
      </c>
      <c r="AE180" s="39">
        <f t="shared" si="95"/>
        <v>0.44247722822256957</v>
      </c>
      <c r="AF180" s="39">
        <f t="shared" si="95"/>
        <v>0.15875982602566233</v>
      </c>
      <c r="AG180" s="72">
        <f t="shared" ref="AG180:AG243" si="117">+AC180+AD180+AF180*SUM($K180*$K$37,$M180*$M$37,$O180*$O$37)/1000</f>
        <v>2757.5488238829507</v>
      </c>
      <c r="AI180" s="37">
        <f t="shared" ref="AI180:AI243" si="118">IF($B180=" ",0,1)*IF($B180&gt;=AI$33,AI$25*($D180-$D179),0)</f>
        <v>485.18657090833682</v>
      </c>
      <c r="AJ180" s="37">
        <f t="shared" si="101"/>
        <v>534.4443629857775</v>
      </c>
      <c r="AK180" s="39">
        <f t="shared" si="102"/>
        <v>3.0544229730642202E-2</v>
      </c>
      <c r="AL180" s="39">
        <f t="shared" ref="AL180:AL243" si="119">IF($B180=" ",0,AL$25*AL$28)</f>
        <v>5.7499999999999996E-2</v>
      </c>
      <c r="AM180" s="72">
        <f t="shared" ref="AM180:AM243" si="120">+AI180+AJ180+SUM(AK180:AL180)*SUM($J180*$J$37,$K180*$K$37,$L180*$L$37,$M180*$M$37,$N180*$N$37,$O180*$O$37)/1000</f>
        <v>1456.4353186770327</v>
      </c>
      <c r="AO180" s="13">
        <f t="shared" si="103"/>
        <v>0.25</v>
      </c>
      <c r="AP180" s="39">
        <f t="shared" ref="AP180:AP243" si="121">IF($B180=" ",0,AP$25*AP$28)</f>
        <v>3.1049999999999998E-2</v>
      </c>
      <c r="AQ180" s="72">
        <f t="shared" ref="AQ180:AQ243" si="122">SUM(AO180:AP180)*SUM(0)/1000</f>
        <v>0</v>
      </c>
      <c r="AS180" s="58">
        <f t="shared" si="96"/>
        <v>1</v>
      </c>
      <c r="AT180" s="57">
        <f t="shared" si="96"/>
        <v>1</v>
      </c>
      <c r="AU180" s="57">
        <f t="shared" si="96"/>
        <v>2.2999999999999998</v>
      </c>
      <c r="AV180" s="76">
        <f t="shared" si="104"/>
        <v>0</v>
      </c>
      <c r="AW180" s="76">
        <f t="shared" si="105"/>
        <v>0</v>
      </c>
      <c r="AX180" s="76">
        <f t="shared" si="106"/>
        <v>11537.9859375</v>
      </c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</row>
    <row r="181" spans="1:65" hidden="1" outlineLevel="1" x14ac:dyDescent="0.25">
      <c r="A181" s="84">
        <f t="shared" si="107"/>
        <v>40787</v>
      </c>
      <c r="B181" s="23">
        <f t="shared" si="108"/>
        <v>40787</v>
      </c>
      <c r="C181" s="24">
        <f t="shared" ref="C181:C244" si="123">IF($B181&lt;&gt;" ",C180+1,C180)</f>
        <v>131</v>
      </c>
      <c r="D181" s="25">
        <f t="shared" si="109"/>
        <v>10.916666666666666</v>
      </c>
      <c r="F181" s="76">
        <f t="shared" si="97"/>
        <v>14883.577928477112</v>
      </c>
      <c r="G181" s="80">
        <f t="shared" si="98"/>
        <v>-16666.428911377639</v>
      </c>
      <c r="H181" s="80">
        <f t="shared" si="110"/>
        <v>-1782.850982900527</v>
      </c>
      <c r="I181" s="112"/>
      <c r="J181" s="53">
        <f t="shared" si="92"/>
        <v>0</v>
      </c>
      <c r="K181" s="53">
        <f t="shared" si="92"/>
        <v>0</v>
      </c>
      <c r="L181" s="53">
        <f t="shared" si="92"/>
        <v>0</v>
      </c>
      <c r="M181" s="53">
        <f t="shared" si="92"/>
        <v>0</v>
      </c>
      <c r="N181" s="53">
        <f t="shared" si="92"/>
        <v>0</v>
      </c>
      <c r="O181" s="54">
        <f t="shared" si="92"/>
        <v>5016515.625</v>
      </c>
      <c r="Q181" s="66">
        <f t="shared" si="111"/>
        <v>2.9</v>
      </c>
      <c r="R181" s="58">
        <f t="shared" si="93"/>
        <v>-7.0000000000000007E-2</v>
      </c>
      <c r="S181" s="57">
        <f t="shared" si="93"/>
        <v>0.1</v>
      </c>
      <c r="T181" s="76">
        <f t="shared" si="112"/>
        <v>14883.577928477112</v>
      </c>
      <c r="U181" s="76">
        <f t="shared" si="113"/>
        <v>0</v>
      </c>
      <c r="W181" s="37">
        <f t="shared" si="114"/>
        <v>486.66666666665975</v>
      </c>
      <c r="X181" s="37">
        <f t="shared" si="99"/>
        <v>425.47462202270719</v>
      </c>
      <c r="Y181" s="39">
        <f t="shared" si="94"/>
        <v>0.53480985208031995</v>
      </c>
      <c r="Z181" s="39">
        <f t="shared" si="94"/>
        <v>0.51054496354215195</v>
      </c>
      <c r="AA181" s="72">
        <f t="shared" si="115"/>
        <v>912.141288689367</v>
      </c>
      <c r="AB181" s="41"/>
      <c r="AC181" s="37">
        <f t="shared" si="116"/>
        <v>1591.6666666666442</v>
      </c>
      <c r="AD181" s="37">
        <f t="shared" si="100"/>
        <v>378.76544456866657</v>
      </c>
      <c r="AE181" s="39">
        <f t="shared" si="95"/>
        <v>0.44308713482422063</v>
      </c>
      <c r="AF181" s="39">
        <f t="shared" si="95"/>
        <v>0.15897865913117373</v>
      </c>
      <c r="AG181" s="72">
        <f t="shared" si="117"/>
        <v>2759.1558652831854</v>
      </c>
      <c r="AI181" s="37">
        <f t="shared" si="118"/>
        <v>485.18657090832647</v>
      </c>
      <c r="AJ181" s="37">
        <f t="shared" si="101"/>
        <v>534.99791160480663</v>
      </c>
      <c r="AK181" s="39">
        <f t="shared" si="102"/>
        <v>3.057586579485775E-2</v>
      </c>
      <c r="AL181" s="39">
        <f t="shared" si="119"/>
        <v>5.7499999999999996E-2</v>
      </c>
      <c r="AM181" s="72">
        <f t="shared" si="120"/>
        <v>1457.1458199050853</v>
      </c>
      <c r="AO181" s="13">
        <f t="shared" si="103"/>
        <v>0.25</v>
      </c>
      <c r="AP181" s="39">
        <f t="shared" si="121"/>
        <v>3.1049999999999998E-2</v>
      </c>
      <c r="AQ181" s="72">
        <f t="shared" si="122"/>
        <v>0</v>
      </c>
      <c r="AS181" s="58">
        <f t="shared" si="96"/>
        <v>1</v>
      </c>
      <c r="AT181" s="57">
        <f t="shared" si="96"/>
        <v>1</v>
      </c>
      <c r="AU181" s="57">
        <f t="shared" si="96"/>
        <v>2.2999999999999998</v>
      </c>
      <c r="AV181" s="76">
        <f t="shared" si="104"/>
        <v>0</v>
      </c>
      <c r="AW181" s="76">
        <f t="shared" si="105"/>
        <v>0</v>
      </c>
      <c r="AX181" s="76">
        <f t="shared" si="106"/>
        <v>11537.9859375</v>
      </c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</row>
    <row r="182" spans="1:65" hidden="1" outlineLevel="1" x14ac:dyDescent="0.25">
      <c r="A182" s="84">
        <f t="shared" si="107"/>
        <v>40817</v>
      </c>
      <c r="B182" s="23">
        <f t="shared" si="108"/>
        <v>40817</v>
      </c>
      <c r="C182" s="24">
        <f t="shared" si="123"/>
        <v>132</v>
      </c>
      <c r="D182" s="25">
        <f t="shared" si="109"/>
        <v>11</v>
      </c>
      <c r="F182" s="76">
        <f t="shared" si="97"/>
        <v>14883.577928477112</v>
      </c>
      <c r="G182" s="80">
        <f t="shared" si="98"/>
        <v>-16669.335875399534</v>
      </c>
      <c r="H182" s="80">
        <f t="shared" si="110"/>
        <v>-1785.757946922422</v>
      </c>
      <c r="I182" s="112"/>
      <c r="J182" s="53">
        <f t="shared" si="92"/>
        <v>0</v>
      </c>
      <c r="K182" s="53">
        <f t="shared" si="92"/>
        <v>0</v>
      </c>
      <c r="L182" s="53">
        <f t="shared" si="92"/>
        <v>0</v>
      </c>
      <c r="M182" s="53">
        <f t="shared" si="92"/>
        <v>0</v>
      </c>
      <c r="N182" s="53">
        <f t="shared" si="92"/>
        <v>0</v>
      </c>
      <c r="O182" s="54">
        <f t="shared" si="92"/>
        <v>5016515.625</v>
      </c>
      <c r="Q182" s="66">
        <f t="shared" si="111"/>
        <v>2.9</v>
      </c>
      <c r="R182" s="58">
        <f t="shared" si="93"/>
        <v>-7.0000000000000007E-2</v>
      </c>
      <c r="S182" s="57">
        <f t="shared" si="93"/>
        <v>0.1</v>
      </c>
      <c r="T182" s="76">
        <f t="shared" si="112"/>
        <v>14883.577928477112</v>
      </c>
      <c r="U182" s="76">
        <f t="shared" si="113"/>
        <v>0</v>
      </c>
      <c r="W182" s="37">
        <f t="shared" si="114"/>
        <v>486.6666666666701</v>
      </c>
      <c r="X182" s="37">
        <f t="shared" si="99"/>
        <v>426.06109238605899</v>
      </c>
      <c r="Y182" s="39">
        <f t="shared" si="94"/>
        <v>0.53554702913397767</v>
      </c>
      <c r="Z182" s="39">
        <f t="shared" si="94"/>
        <v>0.51124869409333729</v>
      </c>
      <c r="AA182" s="72">
        <f t="shared" si="115"/>
        <v>912.72775905272908</v>
      </c>
      <c r="AB182" s="41"/>
      <c r="AC182" s="37">
        <f t="shared" si="116"/>
        <v>1591.6666666666781</v>
      </c>
      <c r="AD182" s="37">
        <f t="shared" si="100"/>
        <v>379.28753142509368</v>
      </c>
      <c r="AE182" s="39">
        <f t="shared" si="95"/>
        <v>0.44369788211560435</v>
      </c>
      <c r="AF182" s="39">
        <f t="shared" si="95"/>
        <v>0.15919779387425467</v>
      </c>
      <c r="AG182" s="72">
        <f t="shared" si="117"/>
        <v>2760.7651218148071</v>
      </c>
      <c r="AI182" s="37">
        <f t="shared" si="118"/>
        <v>485.18657090833682</v>
      </c>
      <c r="AJ182" s="37">
        <f t="shared" si="101"/>
        <v>535.55203355963465</v>
      </c>
      <c r="AK182" s="39">
        <f t="shared" si="102"/>
        <v>3.0607534626000726E-2</v>
      </c>
      <c r="AL182" s="39">
        <f t="shared" si="119"/>
        <v>5.7499999999999996E-2</v>
      </c>
      <c r="AM182" s="72">
        <f t="shared" si="120"/>
        <v>1457.8570570319973</v>
      </c>
      <c r="AO182" s="13">
        <f t="shared" si="103"/>
        <v>0.25</v>
      </c>
      <c r="AP182" s="39">
        <f t="shared" si="121"/>
        <v>3.1049999999999998E-2</v>
      </c>
      <c r="AQ182" s="72">
        <f t="shared" si="122"/>
        <v>0</v>
      </c>
      <c r="AS182" s="58">
        <f t="shared" si="96"/>
        <v>1</v>
      </c>
      <c r="AT182" s="57">
        <f t="shared" si="96"/>
        <v>1</v>
      </c>
      <c r="AU182" s="57">
        <f t="shared" si="96"/>
        <v>2.2999999999999998</v>
      </c>
      <c r="AV182" s="76">
        <f t="shared" si="104"/>
        <v>0</v>
      </c>
      <c r="AW182" s="76">
        <f t="shared" si="105"/>
        <v>0</v>
      </c>
      <c r="AX182" s="76">
        <f t="shared" si="106"/>
        <v>11537.9859375</v>
      </c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</row>
    <row r="183" spans="1:65" hidden="1" outlineLevel="1" x14ac:dyDescent="0.25">
      <c r="A183" s="84">
        <f t="shared" si="107"/>
        <v>40848</v>
      </c>
      <c r="B183" s="23">
        <f t="shared" si="108"/>
        <v>40848</v>
      </c>
      <c r="C183" s="24">
        <f t="shared" si="123"/>
        <v>133</v>
      </c>
      <c r="D183" s="25">
        <f t="shared" si="109"/>
        <v>11.083333333333334</v>
      </c>
      <c r="F183" s="76">
        <f t="shared" si="97"/>
        <v>14883.577928477112</v>
      </c>
      <c r="G183" s="80">
        <f t="shared" si="98"/>
        <v>-16672.24660265242</v>
      </c>
      <c r="H183" s="80">
        <f t="shared" si="110"/>
        <v>-1788.6686741753074</v>
      </c>
      <c r="I183" s="112"/>
      <c r="J183" s="53">
        <f t="shared" si="92"/>
        <v>0</v>
      </c>
      <c r="K183" s="53">
        <f t="shared" si="92"/>
        <v>0</v>
      </c>
      <c r="L183" s="53">
        <f t="shared" si="92"/>
        <v>0</v>
      </c>
      <c r="M183" s="53">
        <f t="shared" si="92"/>
        <v>0</v>
      </c>
      <c r="N183" s="53">
        <f t="shared" si="92"/>
        <v>0</v>
      </c>
      <c r="O183" s="54">
        <f t="shared" si="92"/>
        <v>5016515.625</v>
      </c>
      <c r="Q183" s="66">
        <f t="shared" si="111"/>
        <v>2.9</v>
      </c>
      <c r="R183" s="58">
        <f t="shared" si="93"/>
        <v>-7.0000000000000007E-2</v>
      </c>
      <c r="S183" s="57">
        <f t="shared" si="93"/>
        <v>0.1</v>
      </c>
      <c r="T183" s="76">
        <f t="shared" si="112"/>
        <v>14883.577928477112</v>
      </c>
      <c r="U183" s="76">
        <f t="shared" si="113"/>
        <v>0</v>
      </c>
      <c r="W183" s="37">
        <f t="shared" si="114"/>
        <v>486.6666666666701</v>
      </c>
      <c r="X183" s="37">
        <f t="shared" si="99"/>
        <v>426.64837113483617</v>
      </c>
      <c r="Y183" s="39">
        <f t="shared" si="94"/>
        <v>0.536285222305806</v>
      </c>
      <c r="Z183" s="39">
        <f t="shared" si="94"/>
        <v>0.51195339466033718</v>
      </c>
      <c r="AA183" s="72">
        <f t="shared" si="115"/>
        <v>913.31503780150626</v>
      </c>
      <c r="AB183" s="41"/>
      <c r="AC183" s="37">
        <f t="shared" si="116"/>
        <v>1591.6666666666781</v>
      </c>
      <c r="AD183" s="37">
        <f t="shared" si="100"/>
        <v>379.81033792130444</v>
      </c>
      <c r="AE183" s="39">
        <f t="shared" si="95"/>
        <v>0.44430947125551995</v>
      </c>
      <c r="AF183" s="39">
        <f t="shared" si="95"/>
        <v>0.15941723067067973</v>
      </c>
      <c r="AG183" s="72">
        <f t="shared" si="117"/>
        <v>2762.3765965310067</v>
      </c>
      <c r="AI183" s="37">
        <f t="shared" si="118"/>
        <v>485.18657090833682</v>
      </c>
      <c r="AJ183" s="37">
        <f t="shared" si="101"/>
        <v>536.10672944405769</v>
      </c>
      <c r="AK183" s="39">
        <f t="shared" si="102"/>
        <v>3.0639236258009343E-2</v>
      </c>
      <c r="AL183" s="39">
        <f t="shared" si="119"/>
        <v>5.7499999999999996E-2</v>
      </c>
      <c r="AM183" s="72">
        <f t="shared" si="120"/>
        <v>1458.5690308199069</v>
      </c>
      <c r="AO183" s="13">
        <f t="shared" si="103"/>
        <v>0.25</v>
      </c>
      <c r="AP183" s="39">
        <f t="shared" si="121"/>
        <v>3.1049999999999998E-2</v>
      </c>
      <c r="AQ183" s="72">
        <f t="shared" si="122"/>
        <v>0</v>
      </c>
      <c r="AS183" s="58">
        <f t="shared" si="96"/>
        <v>1</v>
      </c>
      <c r="AT183" s="57">
        <f t="shared" si="96"/>
        <v>1</v>
      </c>
      <c r="AU183" s="57">
        <f t="shared" si="96"/>
        <v>2.2999999999999998</v>
      </c>
      <c r="AV183" s="76">
        <f t="shared" si="104"/>
        <v>0</v>
      </c>
      <c r="AW183" s="76">
        <f t="shared" si="105"/>
        <v>0</v>
      </c>
      <c r="AX183" s="76">
        <f t="shared" si="106"/>
        <v>11537.9859375</v>
      </c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</row>
    <row r="184" spans="1:65" hidden="1" outlineLevel="1" x14ac:dyDescent="0.25">
      <c r="A184" s="84">
        <f t="shared" si="107"/>
        <v>40878</v>
      </c>
      <c r="B184" s="23">
        <f t="shared" si="108"/>
        <v>40878</v>
      </c>
      <c r="C184" s="24">
        <f t="shared" si="123"/>
        <v>134</v>
      </c>
      <c r="D184" s="25">
        <f t="shared" si="109"/>
        <v>11.166666666666666</v>
      </c>
      <c r="F184" s="76">
        <f t="shared" si="97"/>
        <v>14883.577928477112</v>
      </c>
      <c r="G184" s="80">
        <f t="shared" si="98"/>
        <v>-16675.161098071087</v>
      </c>
      <c r="H184" s="80">
        <f t="shared" si="110"/>
        <v>-1791.5831695939742</v>
      </c>
      <c r="I184" s="112"/>
      <c r="J184" s="53">
        <f t="shared" si="92"/>
        <v>0</v>
      </c>
      <c r="K184" s="53">
        <f t="shared" si="92"/>
        <v>0</v>
      </c>
      <c r="L184" s="53">
        <f t="shared" si="92"/>
        <v>0</v>
      </c>
      <c r="M184" s="53">
        <f t="shared" si="92"/>
        <v>0</v>
      </c>
      <c r="N184" s="53">
        <f t="shared" si="92"/>
        <v>0</v>
      </c>
      <c r="O184" s="54">
        <f t="shared" si="92"/>
        <v>5016515.625</v>
      </c>
      <c r="Q184" s="66">
        <f t="shared" si="111"/>
        <v>2.9</v>
      </c>
      <c r="R184" s="58">
        <f t="shared" si="93"/>
        <v>-7.0000000000000007E-2</v>
      </c>
      <c r="S184" s="57">
        <f t="shared" si="93"/>
        <v>0.1</v>
      </c>
      <c r="T184" s="76">
        <f t="shared" si="112"/>
        <v>14883.577928477112</v>
      </c>
      <c r="U184" s="76">
        <f t="shared" si="113"/>
        <v>0</v>
      </c>
      <c r="W184" s="37">
        <f t="shared" si="114"/>
        <v>486.66666666665975</v>
      </c>
      <c r="X184" s="37">
        <f t="shared" si="99"/>
        <v>427.23645938330947</v>
      </c>
      <c r="Y184" s="39">
        <f t="shared" si="94"/>
        <v>0.53702443299641278</v>
      </c>
      <c r="Z184" s="39">
        <f t="shared" si="94"/>
        <v>0.51265906658021254</v>
      </c>
      <c r="AA184" s="72">
        <f t="shared" si="115"/>
        <v>913.90312604996916</v>
      </c>
      <c r="AB184" s="41"/>
      <c r="AC184" s="37">
        <f t="shared" si="116"/>
        <v>1591.6666666666442</v>
      </c>
      <c r="AD184" s="37">
        <f t="shared" si="100"/>
        <v>380.33386504924374</v>
      </c>
      <c r="AE184" s="39">
        <f t="shared" si="95"/>
        <v>0.44492190340436377</v>
      </c>
      <c r="AF184" s="39">
        <f t="shared" si="95"/>
        <v>0.15963696993679638</v>
      </c>
      <c r="AG184" s="72">
        <f t="shared" si="117"/>
        <v>2763.9902924893104</v>
      </c>
      <c r="AI184" s="37">
        <f t="shared" si="118"/>
        <v>485.18657090832647</v>
      </c>
      <c r="AJ184" s="37">
        <f t="shared" si="101"/>
        <v>536.66199985252092</v>
      </c>
      <c r="AK184" s="39">
        <f t="shared" si="102"/>
        <v>3.0670970724856979E-2</v>
      </c>
      <c r="AL184" s="39">
        <f t="shared" si="119"/>
        <v>5.7499999999999996E-2</v>
      </c>
      <c r="AM184" s="72">
        <f t="shared" si="120"/>
        <v>1459.2817420318083</v>
      </c>
      <c r="AO184" s="13">
        <f t="shared" si="103"/>
        <v>0.25</v>
      </c>
      <c r="AP184" s="39">
        <f t="shared" si="121"/>
        <v>3.1049999999999998E-2</v>
      </c>
      <c r="AQ184" s="72">
        <f t="shared" si="122"/>
        <v>0</v>
      </c>
      <c r="AS184" s="58">
        <f t="shared" si="96"/>
        <v>1</v>
      </c>
      <c r="AT184" s="57">
        <f t="shared" si="96"/>
        <v>1</v>
      </c>
      <c r="AU184" s="57">
        <f t="shared" si="96"/>
        <v>2.2999999999999998</v>
      </c>
      <c r="AV184" s="76">
        <f t="shared" si="104"/>
        <v>0</v>
      </c>
      <c r="AW184" s="76">
        <f t="shared" si="105"/>
        <v>0</v>
      </c>
      <c r="AX184" s="76">
        <f t="shared" si="106"/>
        <v>11537.9859375</v>
      </c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</row>
    <row r="185" spans="1:65" hidden="1" outlineLevel="1" x14ac:dyDescent="0.25">
      <c r="A185" s="84">
        <f t="shared" si="107"/>
        <v>40909</v>
      </c>
      <c r="B185" s="23">
        <f t="shared" si="108"/>
        <v>40909</v>
      </c>
      <c r="C185" s="24">
        <f t="shared" si="123"/>
        <v>135</v>
      </c>
      <c r="D185" s="25">
        <f t="shared" si="109"/>
        <v>11.25</v>
      </c>
      <c r="F185" s="76">
        <f t="shared" si="97"/>
        <v>14883.577928477112</v>
      </c>
      <c r="G185" s="80">
        <f t="shared" si="98"/>
        <v>-16678.079366597118</v>
      </c>
      <c r="H185" s="80">
        <f t="shared" si="110"/>
        <v>-1794.5014381200053</v>
      </c>
      <c r="I185" s="112"/>
      <c r="J185" s="53">
        <f t="shared" si="92"/>
        <v>0</v>
      </c>
      <c r="K185" s="53">
        <f t="shared" si="92"/>
        <v>0</v>
      </c>
      <c r="L185" s="53">
        <f t="shared" si="92"/>
        <v>0</v>
      </c>
      <c r="M185" s="53">
        <f t="shared" si="92"/>
        <v>0</v>
      </c>
      <c r="N185" s="53">
        <f t="shared" si="92"/>
        <v>0</v>
      </c>
      <c r="O185" s="54">
        <f t="shared" si="92"/>
        <v>5016515.625</v>
      </c>
      <c r="Q185" s="66">
        <f t="shared" si="111"/>
        <v>2.9</v>
      </c>
      <c r="R185" s="58">
        <f t="shared" si="93"/>
        <v>-7.0000000000000007E-2</v>
      </c>
      <c r="S185" s="57">
        <f t="shared" si="93"/>
        <v>0.1</v>
      </c>
      <c r="T185" s="76">
        <f t="shared" si="112"/>
        <v>14883.577928477112</v>
      </c>
      <c r="U185" s="76">
        <f t="shared" si="113"/>
        <v>0</v>
      </c>
      <c r="W185" s="37">
        <f t="shared" si="114"/>
        <v>486.6666666666701</v>
      </c>
      <c r="X185" s="37">
        <f t="shared" si="99"/>
        <v>427.82535824731355</v>
      </c>
      <c r="Y185" s="39">
        <f t="shared" si="94"/>
        <v>0.53776466260833677</v>
      </c>
      <c r="Z185" s="39">
        <f t="shared" si="94"/>
        <v>0.51336571119186758</v>
      </c>
      <c r="AA185" s="72">
        <f t="shared" si="115"/>
        <v>914.49202491398364</v>
      </c>
      <c r="AB185" s="41"/>
      <c r="AC185" s="37">
        <f t="shared" si="116"/>
        <v>1591.6666666666781</v>
      </c>
      <c r="AD185" s="37">
        <f t="shared" si="100"/>
        <v>380.85811380224828</v>
      </c>
      <c r="AE185" s="39">
        <f t="shared" si="95"/>
        <v>0.4455351797241317</v>
      </c>
      <c r="AF185" s="39">
        <f t="shared" si="95"/>
        <v>0.15985701208952621</v>
      </c>
      <c r="AG185" s="72">
        <f t="shared" si="117"/>
        <v>2765.6062127515834</v>
      </c>
      <c r="AI185" s="37">
        <f t="shared" si="118"/>
        <v>485.18657090833682</v>
      </c>
      <c r="AJ185" s="37">
        <f t="shared" si="101"/>
        <v>537.21784538011968</v>
      </c>
      <c r="AK185" s="39">
        <f t="shared" si="102"/>
        <v>3.0702738060552182E-2</v>
      </c>
      <c r="AL185" s="39">
        <f t="shared" si="119"/>
        <v>5.7499999999999996E-2</v>
      </c>
      <c r="AM185" s="72">
        <f t="shared" si="120"/>
        <v>1459.9951914315507</v>
      </c>
      <c r="AO185" s="13">
        <f t="shared" si="103"/>
        <v>0.25</v>
      </c>
      <c r="AP185" s="39">
        <f t="shared" si="121"/>
        <v>3.1049999999999998E-2</v>
      </c>
      <c r="AQ185" s="72">
        <f t="shared" si="122"/>
        <v>0</v>
      </c>
      <c r="AS185" s="58">
        <f t="shared" si="96"/>
        <v>1</v>
      </c>
      <c r="AT185" s="57">
        <f t="shared" si="96"/>
        <v>1</v>
      </c>
      <c r="AU185" s="57">
        <f t="shared" si="96"/>
        <v>2.2999999999999998</v>
      </c>
      <c r="AV185" s="76">
        <f t="shared" si="104"/>
        <v>0</v>
      </c>
      <c r="AW185" s="76">
        <f t="shared" si="105"/>
        <v>0</v>
      </c>
      <c r="AX185" s="76">
        <f t="shared" si="106"/>
        <v>11537.9859375</v>
      </c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1:65" hidden="1" outlineLevel="1" x14ac:dyDescent="0.25">
      <c r="A186" s="84">
        <f t="shared" si="107"/>
        <v>40940</v>
      </c>
      <c r="B186" s="23">
        <f t="shared" si="108"/>
        <v>40940</v>
      </c>
      <c r="C186" s="24">
        <f t="shared" si="123"/>
        <v>136</v>
      </c>
      <c r="D186" s="25">
        <f t="shared" si="109"/>
        <v>11.333333333333334</v>
      </c>
      <c r="F186" s="76">
        <f t="shared" si="97"/>
        <v>14883.577928477112</v>
      </c>
      <c r="G186" s="80">
        <f t="shared" si="98"/>
        <v>-16681.001413178139</v>
      </c>
      <c r="H186" s="80">
        <f t="shared" si="110"/>
        <v>-1797.4234847010266</v>
      </c>
      <c r="I186" s="112"/>
      <c r="J186" s="53">
        <f t="shared" si="92"/>
        <v>0</v>
      </c>
      <c r="K186" s="53">
        <f t="shared" si="92"/>
        <v>0</v>
      </c>
      <c r="L186" s="53">
        <f t="shared" si="92"/>
        <v>0</v>
      </c>
      <c r="M186" s="53">
        <f t="shared" si="92"/>
        <v>0</v>
      </c>
      <c r="N186" s="53">
        <f t="shared" si="92"/>
        <v>0</v>
      </c>
      <c r="O186" s="54">
        <f t="shared" si="92"/>
        <v>5016515.625</v>
      </c>
      <c r="Q186" s="66">
        <f t="shared" si="111"/>
        <v>2.9</v>
      </c>
      <c r="R186" s="58">
        <f t="shared" si="93"/>
        <v>-7.0000000000000007E-2</v>
      </c>
      <c r="S186" s="57">
        <f t="shared" si="93"/>
        <v>0.1</v>
      </c>
      <c r="T186" s="76">
        <f t="shared" si="112"/>
        <v>14883.577928477112</v>
      </c>
      <c r="U186" s="76">
        <f t="shared" si="113"/>
        <v>0</v>
      </c>
      <c r="W186" s="37">
        <f t="shared" si="114"/>
        <v>486.6666666666701</v>
      </c>
      <c r="X186" s="37">
        <f t="shared" si="99"/>
        <v>428.41506884416594</v>
      </c>
      <c r="Y186" s="39">
        <f t="shared" si="94"/>
        <v>0.53850591254604996</v>
      </c>
      <c r="Z186" s="39">
        <f t="shared" si="94"/>
        <v>0.5140733298360517</v>
      </c>
      <c r="AA186" s="72">
        <f t="shared" si="115"/>
        <v>915.0817355108361</v>
      </c>
      <c r="AB186" s="41"/>
      <c r="AC186" s="37">
        <f t="shared" si="116"/>
        <v>1591.6666666666781</v>
      </c>
      <c r="AD186" s="37">
        <f t="shared" si="100"/>
        <v>381.38308517497501</v>
      </c>
      <c r="AE186" s="39">
        <f t="shared" si="95"/>
        <v>0.44614930137842129</v>
      </c>
      <c r="AF186" s="39">
        <f t="shared" si="95"/>
        <v>0.16007735754636532</v>
      </c>
      <c r="AG186" s="72">
        <f t="shared" si="117"/>
        <v>2767.2243603836605</v>
      </c>
      <c r="AI186" s="37">
        <f t="shared" si="118"/>
        <v>485.18657090833682</v>
      </c>
      <c r="AJ186" s="37">
        <f t="shared" si="101"/>
        <v>537.77426662249695</v>
      </c>
      <c r="AK186" s="39">
        <f t="shared" si="102"/>
        <v>3.0734538299138726E-2</v>
      </c>
      <c r="AL186" s="39">
        <f t="shared" si="119"/>
        <v>5.7499999999999996E-2</v>
      </c>
      <c r="AM186" s="72">
        <f t="shared" si="120"/>
        <v>1460.7093797836435</v>
      </c>
      <c r="AO186" s="13">
        <f t="shared" si="103"/>
        <v>0.25</v>
      </c>
      <c r="AP186" s="39">
        <f t="shared" si="121"/>
        <v>3.1049999999999998E-2</v>
      </c>
      <c r="AQ186" s="72">
        <f t="shared" si="122"/>
        <v>0</v>
      </c>
      <c r="AS186" s="58">
        <f t="shared" si="96"/>
        <v>1</v>
      </c>
      <c r="AT186" s="57">
        <f t="shared" si="96"/>
        <v>1</v>
      </c>
      <c r="AU186" s="57">
        <f t="shared" si="96"/>
        <v>2.2999999999999998</v>
      </c>
      <c r="AV186" s="76">
        <f t="shared" si="104"/>
        <v>0</v>
      </c>
      <c r="AW186" s="76">
        <f t="shared" si="105"/>
        <v>0</v>
      </c>
      <c r="AX186" s="76">
        <f t="shared" si="106"/>
        <v>11537.9859375</v>
      </c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1:65" hidden="1" outlineLevel="1" x14ac:dyDescent="0.25">
      <c r="A187" s="84">
        <f t="shared" si="107"/>
        <v>40969</v>
      </c>
      <c r="B187" s="23">
        <f t="shared" si="108"/>
        <v>40969</v>
      </c>
      <c r="C187" s="24">
        <f t="shared" si="123"/>
        <v>137</v>
      </c>
      <c r="D187" s="25">
        <f t="shared" si="109"/>
        <v>11.416666666666666</v>
      </c>
      <c r="F187" s="76">
        <f t="shared" si="97"/>
        <v>14883.577928477112</v>
      </c>
      <c r="G187" s="80">
        <f t="shared" si="98"/>
        <v>-16683.927242768594</v>
      </c>
      <c r="H187" s="80">
        <f t="shared" si="110"/>
        <v>-1800.3493142914813</v>
      </c>
      <c r="I187" s="112"/>
      <c r="J187" s="53">
        <f t="shared" si="92"/>
        <v>0</v>
      </c>
      <c r="K187" s="53">
        <f t="shared" si="92"/>
        <v>0</v>
      </c>
      <c r="L187" s="53">
        <f t="shared" si="92"/>
        <v>0</v>
      </c>
      <c r="M187" s="53">
        <f t="shared" si="92"/>
        <v>0</v>
      </c>
      <c r="N187" s="53">
        <f t="shared" si="92"/>
        <v>0</v>
      </c>
      <c r="O187" s="54">
        <f t="shared" si="92"/>
        <v>5016515.625</v>
      </c>
      <c r="Q187" s="66">
        <f t="shared" si="111"/>
        <v>2.9</v>
      </c>
      <c r="R187" s="58">
        <f t="shared" si="93"/>
        <v>-7.0000000000000007E-2</v>
      </c>
      <c r="S187" s="57">
        <f t="shared" si="93"/>
        <v>0.1</v>
      </c>
      <c r="T187" s="76">
        <f t="shared" si="112"/>
        <v>14883.577928477112</v>
      </c>
      <c r="U187" s="76">
        <f t="shared" si="113"/>
        <v>0</v>
      </c>
      <c r="W187" s="37">
        <f t="shared" si="114"/>
        <v>486.66666666665975</v>
      </c>
      <c r="X187" s="37">
        <f t="shared" si="99"/>
        <v>429.005592292752</v>
      </c>
      <c r="Y187" s="39">
        <f t="shared" si="94"/>
        <v>0.53924818421595999</v>
      </c>
      <c r="Z187" s="39">
        <f t="shared" si="94"/>
        <v>0.51478192385536248</v>
      </c>
      <c r="AA187" s="72">
        <f t="shared" si="115"/>
        <v>915.67225895941169</v>
      </c>
      <c r="AB187" s="41"/>
      <c r="AC187" s="37">
        <f t="shared" si="116"/>
        <v>1591.6666666666442</v>
      </c>
      <c r="AD187" s="37">
        <f t="shared" si="100"/>
        <v>381.90878016347648</v>
      </c>
      <c r="AE187" s="39">
        <f t="shared" si="95"/>
        <v>0.44676426953243398</v>
      </c>
      <c r="AF187" s="39">
        <f t="shared" si="95"/>
        <v>0.16029800672538538</v>
      </c>
      <c r="AG187" s="72">
        <f t="shared" si="117"/>
        <v>2768.8447384557276</v>
      </c>
      <c r="AI187" s="37">
        <f t="shared" si="118"/>
        <v>485.18657090832647</v>
      </c>
      <c r="AJ187" s="37">
        <f t="shared" si="101"/>
        <v>538.33126417594713</v>
      </c>
      <c r="AK187" s="39">
        <f t="shared" si="102"/>
        <v>3.0766371474695655E-2</v>
      </c>
      <c r="AL187" s="39">
        <f t="shared" si="119"/>
        <v>5.7499999999999996E-2</v>
      </c>
      <c r="AM187" s="72">
        <f t="shared" si="120"/>
        <v>1461.4243078534544</v>
      </c>
      <c r="AO187" s="13">
        <f t="shared" si="103"/>
        <v>0.25</v>
      </c>
      <c r="AP187" s="39">
        <f t="shared" si="121"/>
        <v>3.1049999999999998E-2</v>
      </c>
      <c r="AQ187" s="72">
        <f t="shared" si="122"/>
        <v>0</v>
      </c>
      <c r="AS187" s="58">
        <f t="shared" si="96"/>
        <v>1</v>
      </c>
      <c r="AT187" s="57">
        <f t="shared" si="96"/>
        <v>1</v>
      </c>
      <c r="AU187" s="57">
        <f t="shared" si="96"/>
        <v>2.2999999999999998</v>
      </c>
      <c r="AV187" s="76">
        <f t="shared" si="104"/>
        <v>0</v>
      </c>
      <c r="AW187" s="76">
        <f t="shared" si="105"/>
        <v>0</v>
      </c>
      <c r="AX187" s="76">
        <f t="shared" si="106"/>
        <v>11537.9859375</v>
      </c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1:65" hidden="1" outlineLevel="1" x14ac:dyDescent="0.25">
      <c r="A188" s="84">
        <f t="shared" si="107"/>
        <v>41000</v>
      </c>
      <c r="B188" s="23">
        <f t="shared" si="108"/>
        <v>41000</v>
      </c>
      <c r="C188" s="24">
        <f t="shared" si="123"/>
        <v>138</v>
      </c>
      <c r="D188" s="25">
        <f t="shared" si="109"/>
        <v>11.5</v>
      </c>
      <c r="F188" s="76">
        <f t="shared" si="97"/>
        <v>14883.577928477112</v>
      </c>
      <c r="G188" s="80">
        <f t="shared" si="98"/>
        <v>-16686.856860329732</v>
      </c>
      <c r="H188" s="80">
        <f t="shared" si="110"/>
        <v>-1803.2789318526193</v>
      </c>
      <c r="I188" s="112"/>
      <c r="J188" s="53">
        <f t="shared" si="92"/>
        <v>0</v>
      </c>
      <c r="K188" s="53">
        <f t="shared" si="92"/>
        <v>0</v>
      </c>
      <c r="L188" s="53">
        <f t="shared" si="92"/>
        <v>0</v>
      </c>
      <c r="M188" s="53">
        <f t="shared" si="92"/>
        <v>0</v>
      </c>
      <c r="N188" s="53">
        <f t="shared" si="92"/>
        <v>0</v>
      </c>
      <c r="O188" s="54">
        <f t="shared" si="92"/>
        <v>5016515.625</v>
      </c>
      <c r="Q188" s="66">
        <f t="shared" si="111"/>
        <v>2.9</v>
      </c>
      <c r="R188" s="58">
        <f t="shared" si="93"/>
        <v>-7.0000000000000007E-2</v>
      </c>
      <c r="S188" s="57">
        <f t="shared" si="93"/>
        <v>0.1</v>
      </c>
      <c r="T188" s="76">
        <f t="shared" si="112"/>
        <v>14883.577928477112</v>
      </c>
      <c r="U188" s="76">
        <f t="shared" si="113"/>
        <v>0</v>
      </c>
      <c r="W188" s="37">
        <f t="shared" si="114"/>
        <v>486.6666666666701</v>
      </c>
      <c r="X188" s="37">
        <f t="shared" si="99"/>
        <v>429.59692971352655</v>
      </c>
      <c r="Y188" s="39">
        <f t="shared" si="94"/>
        <v>0.53999147902641331</v>
      </c>
      <c r="Z188" s="39">
        <f t="shared" si="94"/>
        <v>0.51549149459424815</v>
      </c>
      <c r="AA188" s="72">
        <f t="shared" si="115"/>
        <v>916.26359638019665</v>
      </c>
      <c r="AB188" s="41"/>
      <c r="AC188" s="37">
        <f t="shared" si="116"/>
        <v>1591.6666666666781</v>
      </c>
      <c r="AD188" s="37">
        <f t="shared" si="100"/>
        <v>382.43519976520253</v>
      </c>
      <c r="AE188" s="39">
        <f t="shared" si="95"/>
        <v>0.4473800853529773</v>
      </c>
      <c r="AF188" s="39">
        <f t="shared" si="95"/>
        <v>0.16051896004523425</v>
      </c>
      <c r="AG188" s="72">
        <f t="shared" si="117"/>
        <v>2770.4673500423301</v>
      </c>
      <c r="AI188" s="37">
        <f t="shared" si="118"/>
        <v>485.18657090833682</v>
      </c>
      <c r="AJ188" s="37">
        <f t="shared" si="101"/>
        <v>538.88883863741626</v>
      </c>
      <c r="AK188" s="39">
        <f t="shared" si="102"/>
        <v>3.0798237621337297E-2</v>
      </c>
      <c r="AL188" s="39">
        <f t="shared" si="119"/>
        <v>5.7499999999999996E-2</v>
      </c>
      <c r="AM188" s="72">
        <f t="shared" si="120"/>
        <v>1462.1399764072073</v>
      </c>
      <c r="AO188" s="13">
        <f t="shared" si="103"/>
        <v>0.25</v>
      </c>
      <c r="AP188" s="39">
        <f t="shared" si="121"/>
        <v>3.1049999999999998E-2</v>
      </c>
      <c r="AQ188" s="72">
        <f t="shared" si="122"/>
        <v>0</v>
      </c>
      <c r="AS188" s="58">
        <f t="shared" si="96"/>
        <v>1</v>
      </c>
      <c r="AT188" s="57">
        <f t="shared" si="96"/>
        <v>1</v>
      </c>
      <c r="AU188" s="57">
        <f t="shared" si="96"/>
        <v>2.2999999999999998</v>
      </c>
      <c r="AV188" s="76">
        <f t="shared" si="104"/>
        <v>0</v>
      </c>
      <c r="AW188" s="76">
        <f t="shared" si="105"/>
        <v>0</v>
      </c>
      <c r="AX188" s="76">
        <f t="shared" si="106"/>
        <v>11537.9859375</v>
      </c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1:65" hidden="1" outlineLevel="1" x14ac:dyDescent="0.25">
      <c r="A189" s="84">
        <f t="shared" si="107"/>
        <v>41030</v>
      </c>
      <c r="B189" s="23">
        <f t="shared" si="108"/>
        <v>41030</v>
      </c>
      <c r="C189" s="24">
        <f t="shared" si="123"/>
        <v>139</v>
      </c>
      <c r="D189" s="25">
        <f t="shared" si="109"/>
        <v>11.583333333333334</v>
      </c>
      <c r="F189" s="76">
        <f t="shared" si="97"/>
        <v>14883.577928477112</v>
      </c>
      <c r="G189" s="80">
        <f t="shared" si="98"/>
        <v>-16689.790270828893</v>
      </c>
      <c r="H189" s="80">
        <f t="shared" si="110"/>
        <v>-1806.2123423517805</v>
      </c>
      <c r="I189" s="112"/>
      <c r="J189" s="53">
        <f t="shared" si="92"/>
        <v>0</v>
      </c>
      <c r="K189" s="53">
        <f t="shared" si="92"/>
        <v>0</v>
      </c>
      <c r="L189" s="53">
        <f t="shared" si="92"/>
        <v>0</v>
      </c>
      <c r="M189" s="53">
        <f t="shared" si="92"/>
        <v>0</v>
      </c>
      <c r="N189" s="53">
        <f t="shared" si="92"/>
        <v>0</v>
      </c>
      <c r="O189" s="54">
        <f t="shared" si="92"/>
        <v>5016515.625</v>
      </c>
      <c r="Q189" s="66">
        <f t="shared" si="111"/>
        <v>2.9</v>
      </c>
      <c r="R189" s="58">
        <f t="shared" si="93"/>
        <v>-7.0000000000000007E-2</v>
      </c>
      <c r="S189" s="57">
        <f t="shared" si="93"/>
        <v>0.1</v>
      </c>
      <c r="T189" s="76">
        <f t="shared" si="112"/>
        <v>14883.577928477112</v>
      </c>
      <c r="U189" s="76">
        <f t="shared" si="113"/>
        <v>0</v>
      </c>
      <c r="W189" s="37">
        <f t="shared" si="114"/>
        <v>486.6666666666701</v>
      </c>
      <c r="X189" s="37">
        <f t="shared" si="99"/>
        <v>430.18908222843396</v>
      </c>
      <c r="Y189" s="39">
        <f t="shared" si="94"/>
        <v>0.5407357983876977</v>
      </c>
      <c r="Z189" s="39">
        <f t="shared" si="94"/>
        <v>0.51620204339901021</v>
      </c>
      <c r="AA189" s="72">
        <f t="shared" si="115"/>
        <v>916.85574889510406</v>
      </c>
      <c r="AB189" s="41"/>
      <c r="AC189" s="37">
        <f t="shared" si="116"/>
        <v>1591.6666666666781</v>
      </c>
      <c r="AD189" s="37">
        <f t="shared" si="100"/>
        <v>382.96234497892914</v>
      </c>
      <c r="AE189" s="39">
        <f t="shared" si="95"/>
        <v>0.44799675000846712</v>
      </c>
      <c r="AF189" s="39">
        <f t="shared" si="95"/>
        <v>0.16074021792513693</v>
      </c>
      <c r="AG189" s="72">
        <f t="shared" si="117"/>
        <v>2772.092198221997</v>
      </c>
      <c r="AI189" s="37">
        <f t="shared" si="118"/>
        <v>485.18657090833682</v>
      </c>
      <c r="AJ189" s="37">
        <f t="shared" si="101"/>
        <v>539.44699060440041</v>
      </c>
      <c r="AK189" s="39">
        <f t="shared" si="102"/>
        <v>3.0830136773213328E-2</v>
      </c>
      <c r="AL189" s="39">
        <f t="shared" si="119"/>
        <v>5.7499999999999996E-2</v>
      </c>
      <c r="AM189" s="72">
        <f t="shared" si="120"/>
        <v>1462.8563862117915</v>
      </c>
      <c r="AO189" s="13">
        <f t="shared" si="103"/>
        <v>0.25</v>
      </c>
      <c r="AP189" s="39">
        <f t="shared" si="121"/>
        <v>3.1049999999999998E-2</v>
      </c>
      <c r="AQ189" s="72">
        <f t="shared" si="122"/>
        <v>0</v>
      </c>
      <c r="AS189" s="58">
        <f t="shared" si="96"/>
        <v>1</v>
      </c>
      <c r="AT189" s="57">
        <f t="shared" si="96"/>
        <v>1</v>
      </c>
      <c r="AU189" s="57">
        <f t="shared" si="96"/>
        <v>2.2999999999999998</v>
      </c>
      <c r="AV189" s="76">
        <f t="shared" si="104"/>
        <v>0</v>
      </c>
      <c r="AW189" s="76">
        <f t="shared" si="105"/>
        <v>0</v>
      </c>
      <c r="AX189" s="76">
        <f t="shared" si="106"/>
        <v>11537.9859375</v>
      </c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1:65" hidden="1" outlineLevel="1" x14ac:dyDescent="0.25">
      <c r="A190" s="84">
        <f t="shared" si="107"/>
        <v>41061</v>
      </c>
      <c r="B190" s="23">
        <f t="shared" si="108"/>
        <v>41061</v>
      </c>
      <c r="C190" s="24">
        <f t="shared" si="123"/>
        <v>140</v>
      </c>
      <c r="D190" s="25">
        <f t="shared" si="109"/>
        <v>11.666666666666666</v>
      </c>
      <c r="F190" s="76">
        <f t="shared" si="97"/>
        <v>14883.577928477112</v>
      </c>
      <c r="G190" s="80">
        <f t="shared" si="98"/>
        <v>-16692.727479240235</v>
      </c>
      <c r="H190" s="80">
        <f t="shared" si="110"/>
        <v>-1809.1495507631225</v>
      </c>
      <c r="I190" s="112"/>
      <c r="J190" s="53">
        <f t="shared" si="92"/>
        <v>0</v>
      </c>
      <c r="K190" s="53">
        <f t="shared" si="92"/>
        <v>0</v>
      </c>
      <c r="L190" s="53">
        <f t="shared" si="92"/>
        <v>0</v>
      </c>
      <c r="M190" s="53">
        <f t="shared" si="92"/>
        <v>0</v>
      </c>
      <c r="N190" s="53">
        <f t="shared" si="92"/>
        <v>0</v>
      </c>
      <c r="O190" s="54">
        <f t="shared" si="92"/>
        <v>5016515.625</v>
      </c>
      <c r="Q190" s="66">
        <f t="shared" si="111"/>
        <v>2.9</v>
      </c>
      <c r="R190" s="58">
        <f t="shared" si="93"/>
        <v>-7.0000000000000007E-2</v>
      </c>
      <c r="S190" s="57">
        <f t="shared" si="93"/>
        <v>0.1</v>
      </c>
      <c r="T190" s="76">
        <f t="shared" si="112"/>
        <v>14883.577928477112</v>
      </c>
      <c r="U190" s="76">
        <f t="shared" si="113"/>
        <v>0</v>
      </c>
      <c r="W190" s="37">
        <f t="shared" si="114"/>
        <v>486.66666666665975</v>
      </c>
      <c r="X190" s="37">
        <f t="shared" si="99"/>
        <v>430.78205096099276</v>
      </c>
      <c r="Y190" s="39">
        <f t="shared" si="94"/>
        <v>0.54148114371204459</v>
      </c>
      <c r="Z190" s="39">
        <f t="shared" si="94"/>
        <v>0.51691357161780571</v>
      </c>
      <c r="AA190" s="72">
        <f t="shared" si="115"/>
        <v>917.44871762765251</v>
      </c>
      <c r="AB190" s="41"/>
      <c r="AC190" s="37">
        <f t="shared" si="116"/>
        <v>1591.6666666666442</v>
      </c>
      <c r="AD190" s="37">
        <f t="shared" si="100"/>
        <v>383.49021680483315</v>
      </c>
      <c r="AE190" s="39">
        <f t="shared" si="95"/>
        <v>0.4486142646689299</v>
      </c>
      <c r="AF190" s="39">
        <f t="shared" si="95"/>
        <v>0.16096178078489623</v>
      </c>
      <c r="AG190" s="72">
        <f t="shared" si="117"/>
        <v>2773.7192860776286</v>
      </c>
      <c r="AI190" s="37">
        <f t="shared" si="118"/>
        <v>485.18657090832647</v>
      </c>
      <c r="AJ190" s="37">
        <f t="shared" si="101"/>
        <v>540.00572067504845</v>
      </c>
      <c r="AK190" s="39">
        <f t="shared" si="102"/>
        <v>3.0862068964508795E-2</v>
      </c>
      <c r="AL190" s="39">
        <f t="shared" si="119"/>
        <v>5.7499999999999996E-2</v>
      </c>
      <c r="AM190" s="72">
        <f t="shared" si="120"/>
        <v>1463.5735380349536</v>
      </c>
      <c r="AO190" s="13">
        <f t="shared" si="103"/>
        <v>0.25</v>
      </c>
      <c r="AP190" s="39">
        <f t="shared" si="121"/>
        <v>3.1049999999999998E-2</v>
      </c>
      <c r="AQ190" s="72">
        <f t="shared" si="122"/>
        <v>0</v>
      </c>
      <c r="AS190" s="58">
        <f t="shared" si="96"/>
        <v>1</v>
      </c>
      <c r="AT190" s="57">
        <f t="shared" si="96"/>
        <v>1</v>
      </c>
      <c r="AU190" s="57">
        <f t="shared" si="96"/>
        <v>2.2999999999999998</v>
      </c>
      <c r="AV190" s="76">
        <f t="shared" si="104"/>
        <v>0</v>
      </c>
      <c r="AW190" s="76">
        <f t="shared" si="105"/>
        <v>0</v>
      </c>
      <c r="AX190" s="76">
        <f t="shared" si="106"/>
        <v>11537.9859375</v>
      </c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1:65" hidden="1" outlineLevel="1" x14ac:dyDescent="0.25">
      <c r="A191" s="84">
        <f t="shared" si="107"/>
        <v>41091</v>
      </c>
      <c r="B191" s="23">
        <f t="shared" si="108"/>
        <v>41091</v>
      </c>
      <c r="C191" s="24">
        <f t="shared" si="123"/>
        <v>141</v>
      </c>
      <c r="D191" s="25">
        <f t="shared" si="109"/>
        <v>11.75</v>
      </c>
      <c r="F191" s="76">
        <f t="shared" si="97"/>
        <v>14883.577928477112</v>
      </c>
      <c r="G191" s="80">
        <f t="shared" si="98"/>
        <v>-16695.668490544769</v>
      </c>
      <c r="H191" s="80">
        <f t="shared" si="110"/>
        <v>-1812.0905620676567</v>
      </c>
      <c r="I191" s="112"/>
      <c r="J191" s="53">
        <f t="shared" si="92"/>
        <v>0</v>
      </c>
      <c r="K191" s="53">
        <f t="shared" si="92"/>
        <v>0</v>
      </c>
      <c r="L191" s="53">
        <f t="shared" si="92"/>
        <v>0</v>
      </c>
      <c r="M191" s="53">
        <f t="shared" si="92"/>
        <v>0</v>
      </c>
      <c r="N191" s="53">
        <f t="shared" si="92"/>
        <v>0</v>
      </c>
      <c r="O191" s="54">
        <f t="shared" si="92"/>
        <v>5016515.625</v>
      </c>
      <c r="Q191" s="66">
        <f t="shared" si="111"/>
        <v>2.9</v>
      </c>
      <c r="R191" s="58">
        <f t="shared" ref="R191:S210" si="124">IF($B191=" ",0,R$25)</f>
        <v>-7.0000000000000007E-2</v>
      </c>
      <c r="S191" s="57">
        <f t="shared" si="124"/>
        <v>0.1</v>
      </c>
      <c r="T191" s="76">
        <f t="shared" si="112"/>
        <v>14883.577928477112</v>
      </c>
      <c r="U191" s="76">
        <f t="shared" si="113"/>
        <v>0</v>
      </c>
      <c r="W191" s="37">
        <f t="shared" si="114"/>
        <v>486.6666666666701</v>
      </c>
      <c r="X191" s="37">
        <f t="shared" si="99"/>
        <v>431.37583703629736</v>
      </c>
      <c r="Y191" s="39">
        <f t="shared" ref="Y191:Z210" si="125">IF($B191=" ",0,Y$25*(1+Y$30)^(IF(Y$28&gt;$B191,-1,1)*(YEARFRAC($B191,Y$28))))</f>
        <v>0.54222751641363232</v>
      </c>
      <c r="Z191" s="39">
        <f t="shared" si="125"/>
        <v>0.51762608060065018</v>
      </c>
      <c r="AA191" s="72">
        <f t="shared" si="115"/>
        <v>918.04250370296745</v>
      </c>
      <c r="AB191" s="41"/>
      <c r="AC191" s="37">
        <f t="shared" si="116"/>
        <v>1591.6666666666781</v>
      </c>
      <c r="AD191" s="37">
        <f t="shared" si="100"/>
        <v>384.01881624449476</v>
      </c>
      <c r="AE191" s="39">
        <f t="shared" ref="AE191:AF210" si="126">IF($B191=" ",0,AE$25*(1+AE$30)^(IF(AE$28&gt;$B191,-1,1)*(YEARFRAC($B191,AE$28))))</f>
        <v>0.4492326305060047</v>
      </c>
      <c r="AF191" s="39">
        <f t="shared" si="126"/>
        <v>0.16118364904489363</v>
      </c>
      <c r="AG191" s="72">
        <f t="shared" si="117"/>
        <v>2775.3486166964994</v>
      </c>
      <c r="AI191" s="37">
        <f t="shared" si="118"/>
        <v>485.18657090833682</v>
      </c>
      <c r="AJ191" s="37">
        <f t="shared" si="101"/>
        <v>540.56502944816361</v>
      </c>
      <c r="AK191" s="39">
        <f t="shared" si="102"/>
        <v>3.0894034229444138E-2</v>
      </c>
      <c r="AL191" s="39">
        <f t="shared" si="119"/>
        <v>5.7499999999999996E-2</v>
      </c>
      <c r="AM191" s="72">
        <f t="shared" si="120"/>
        <v>1464.2914326453022</v>
      </c>
      <c r="AO191" s="13">
        <f t="shared" si="103"/>
        <v>0.25</v>
      </c>
      <c r="AP191" s="39">
        <f t="shared" si="121"/>
        <v>3.1049999999999998E-2</v>
      </c>
      <c r="AQ191" s="72">
        <f t="shared" si="122"/>
        <v>0</v>
      </c>
      <c r="AS191" s="58">
        <f t="shared" ref="AS191:AU210" si="127">IF($B191=" ",0,AS$25)</f>
        <v>1</v>
      </c>
      <c r="AT191" s="57">
        <f t="shared" si="127"/>
        <v>1</v>
      </c>
      <c r="AU191" s="57">
        <f t="shared" si="127"/>
        <v>2.2999999999999998</v>
      </c>
      <c r="AV191" s="76">
        <f t="shared" si="104"/>
        <v>0</v>
      </c>
      <c r="AW191" s="76">
        <f t="shared" si="105"/>
        <v>0</v>
      </c>
      <c r="AX191" s="76">
        <f t="shared" si="106"/>
        <v>11537.9859375</v>
      </c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1:65" hidden="1" outlineLevel="1" x14ac:dyDescent="0.25">
      <c r="A192" s="84">
        <f t="shared" si="107"/>
        <v>41122</v>
      </c>
      <c r="B192" s="23">
        <f t="shared" si="108"/>
        <v>41122</v>
      </c>
      <c r="C192" s="24">
        <f t="shared" si="123"/>
        <v>142</v>
      </c>
      <c r="D192" s="25">
        <f t="shared" si="109"/>
        <v>11.833333333333334</v>
      </c>
      <c r="F192" s="76">
        <f t="shared" si="97"/>
        <v>14883.577928477112</v>
      </c>
      <c r="G192" s="80">
        <f t="shared" si="98"/>
        <v>-16698.613309729604</v>
      </c>
      <c r="H192" s="80">
        <f t="shared" si="110"/>
        <v>-1815.0353812524918</v>
      </c>
      <c r="I192" s="112"/>
      <c r="J192" s="53">
        <f t="shared" si="92"/>
        <v>0</v>
      </c>
      <c r="K192" s="53">
        <f t="shared" si="92"/>
        <v>0</v>
      </c>
      <c r="L192" s="53">
        <f t="shared" si="92"/>
        <v>0</v>
      </c>
      <c r="M192" s="53">
        <f t="shared" si="92"/>
        <v>0</v>
      </c>
      <c r="N192" s="53">
        <f t="shared" si="92"/>
        <v>0</v>
      </c>
      <c r="O192" s="54">
        <f t="shared" si="92"/>
        <v>5016515.625</v>
      </c>
      <c r="Q192" s="66">
        <f t="shared" si="111"/>
        <v>2.9</v>
      </c>
      <c r="R192" s="58">
        <f t="shared" si="124"/>
        <v>-7.0000000000000007E-2</v>
      </c>
      <c r="S192" s="57">
        <f t="shared" si="124"/>
        <v>0.1</v>
      </c>
      <c r="T192" s="76">
        <f t="shared" si="112"/>
        <v>14883.577928477112</v>
      </c>
      <c r="U192" s="76">
        <f t="shared" si="113"/>
        <v>0</v>
      </c>
      <c r="W192" s="37">
        <f t="shared" si="114"/>
        <v>486.6666666666701</v>
      </c>
      <c r="X192" s="37">
        <f t="shared" si="99"/>
        <v>431.97044158093809</v>
      </c>
      <c r="Y192" s="39">
        <f t="shared" si="125"/>
        <v>0.54297491790858821</v>
      </c>
      <c r="Z192" s="39">
        <f t="shared" si="125"/>
        <v>0.51833957169941991</v>
      </c>
      <c r="AA192" s="72">
        <f t="shared" si="115"/>
        <v>918.63710824760824</v>
      </c>
      <c r="AB192" s="41"/>
      <c r="AC192" s="37">
        <f t="shared" si="116"/>
        <v>1591.6666666666781</v>
      </c>
      <c r="AD192" s="37">
        <f t="shared" si="100"/>
        <v>384.54814430082558</v>
      </c>
      <c r="AE192" s="39">
        <f t="shared" si="126"/>
        <v>0.4498518486929457</v>
      </c>
      <c r="AF192" s="39">
        <f t="shared" si="126"/>
        <v>0.16140582312609003</v>
      </c>
      <c r="AG192" s="72">
        <f t="shared" si="117"/>
        <v>2776.9801931698885</v>
      </c>
      <c r="AI192" s="37">
        <f t="shared" si="118"/>
        <v>485.18657090833682</v>
      </c>
      <c r="AJ192" s="37">
        <f t="shared" si="101"/>
        <v>541.12491752309961</v>
      </c>
      <c r="AK192" s="39">
        <f t="shared" si="102"/>
        <v>3.0926032602275229E-2</v>
      </c>
      <c r="AL192" s="39">
        <f t="shared" si="119"/>
        <v>5.7499999999999996E-2</v>
      </c>
      <c r="AM192" s="72">
        <f t="shared" si="120"/>
        <v>1465.0100708121099</v>
      </c>
      <c r="AO192" s="13">
        <f t="shared" si="103"/>
        <v>0.25</v>
      </c>
      <c r="AP192" s="39">
        <f t="shared" si="121"/>
        <v>3.1049999999999998E-2</v>
      </c>
      <c r="AQ192" s="72">
        <f t="shared" si="122"/>
        <v>0</v>
      </c>
      <c r="AS192" s="58">
        <f t="shared" si="127"/>
        <v>1</v>
      </c>
      <c r="AT192" s="57">
        <f t="shared" si="127"/>
        <v>1</v>
      </c>
      <c r="AU192" s="57">
        <f t="shared" si="127"/>
        <v>2.2999999999999998</v>
      </c>
      <c r="AV192" s="76">
        <f t="shared" si="104"/>
        <v>0</v>
      </c>
      <c r="AW192" s="76">
        <f t="shared" si="105"/>
        <v>0</v>
      </c>
      <c r="AX192" s="76">
        <f t="shared" si="106"/>
        <v>11537.9859375</v>
      </c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1:65" hidden="1" outlineLevel="1" x14ac:dyDescent="0.25">
      <c r="A193" s="84">
        <f t="shared" si="107"/>
        <v>41153</v>
      </c>
      <c r="B193" s="23">
        <f t="shared" si="108"/>
        <v>41153</v>
      </c>
      <c r="C193" s="24">
        <f t="shared" si="123"/>
        <v>143</v>
      </c>
      <c r="D193" s="25">
        <f t="shared" si="109"/>
        <v>11.916666666666666</v>
      </c>
      <c r="F193" s="76">
        <f t="shared" si="97"/>
        <v>14883.577928477112</v>
      </c>
      <c r="G193" s="80">
        <f t="shared" si="98"/>
        <v>-16701.561941788721</v>
      </c>
      <c r="H193" s="80">
        <f t="shared" si="110"/>
        <v>-1817.9840133116086</v>
      </c>
      <c r="I193" s="112"/>
      <c r="J193" s="53">
        <f t="shared" si="92"/>
        <v>0</v>
      </c>
      <c r="K193" s="53">
        <f t="shared" si="92"/>
        <v>0</v>
      </c>
      <c r="L193" s="53">
        <f t="shared" si="92"/>
        <v>0</v>
      </c>
      <c r="M193" s="53">
        <f t="shared" si="92"/>
        <v>0</v>
      </c>
      <c r="N193" s="53">
        <f t="shared" si="92"/>
        <v>0</v>
      </c>
      <c r="O193" s="54">
        <f t="shared" si="92"/>
        <v>5016515.625</v>
      </c>
      <c r="Q193" s="66">
        <f t="shared" si="111"/>
        <v>2.9</v>
      </c>
      <c r="R193" s="58">
        <f t="shared" si="124"/>
        <v>-7.0000000000000007E-2</v>
      </c>
      <c r="S193" s="57">
        <f t="shared" si="124"/>
        <v>0.1</v>
      </c>
      <c r="T193" s="76">
        <f t="shared" si="112"/>
        <v>14883.577928477112</v>
      </c>
      <c r="U193" s="76">
        <f t="shared" si="113"/>
        <v>0</v>
      </c>
      <c r="W193" s="37">
        <f t="shared" si="114"/>
        <v>486.66666666665975</v>
      </c>
      <c r="X193" s="37">
        <f t="shared" si="99"/>
        <v>432.56586572308555</v>
      </c>
      <c r="Y193" s="39">
        <f t="shared" si="125"/>
        <v>0.54372334961499191</v>
      </c>
      <c r="Z193" s="39">
        <f t="shared" si="125"/>
        <v>0.51905404626785445</v>
      </c>
      <c r="AA193" s="72">
        <f t="shared" si="115"/>
        <v>919.2325323897453</v>
      </c>
      <c r="AB193" s="41"/>
      <c r="AC193" s="37">
        <f t="shared" si="116"/>
        <v>1591.6666666666442</v>
      </c>
      <c r="AD193" s="37">
        <f t="shared" si="100"/>
        <v>385.07820197814431</v>
      </c>
      <c r="AE193" s="39">
        <f t="shared" si="126"/>
        <v>0.45047192040462425</v>
      </c>
      <c r="AF193" s="39">
        <f t="shared" si="126"/>
        <v>0.16162830345002663</v>
      </c>
      <c r="AG193" s="72">
        <f t="shared" si="117"/>
        <v>2778.614018593461</v>
      </c>
      <c r="AI193" s="37">
        <f t="shared" si="118"/>
        <v>485.18657090832647</v>
      </c>
      <c r="AJ193" s="37">
        <f t="shared" si="101"/>
        <v>541.6853854998667</v>
      </c>
      <c r="AK193" s="39">
        <f t="shared" si="102"/>
        <v>3.0958064117293467E-2</v>
      </c>
      <c r="AL193" s="39">
        <f t="shared" si="119"/>
        <v>5.7499999999999996E-2</v>
      </c>
      <c r="AM193" s="72">
        <f t="shared" si="120"/>
        <v>1465.729453305514</v>
      </c>
      <c r="AO193" s="13">
        <f t="shared" si="103"/>
        <v>0.25</v>
      </c>
      <c r="AP193" s="39">
        <f t="shared" si="121"/>
        <v>3.1049999999999998E-2</v>
      </c>
      <c r="AQ193" s="72">
        <f t="shared" si="122"/>
        <v>0</v>
      </c>
      <c r="AS193" s="58">
        <f t="shared" si="127"/>
        <v>1</v>
      </c>
      <c r="AT193" s="57">
        <f t="shared" si="127"/>
        <v>1</v>
      </c>
      <c r="AU193" s="57">
        <f t="shared" si="127"/>
        <v>2.2999999999999998</v>
      </c>
      <c r="AV193" s="76">
        <f t="shared" si="104"/>
        <v>0</v>
      </c>
      <c r="AW193" s="76">
        <f t="shared" si="105"/>
        <v>0</v>
      </c>
      <c r="AX193" s="76">
        <f t="shared" si="106"/>
        <v>11537.9859375</v>
      </c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1:65" hidden="1" outlineLevel="1" x14ac:dyDescent="0.25">
      <c r="A194" s="84">
        <f t="shared" si="107"/>
        <v>41183</v>
      </c>
      <c r="B194" s="23">
        <f t="shared" si="108"/>
        <v>41183</v>
      </c>
      <c r="C194" s="24">
        <f t="shared" si="123"/>
        <v>144</v>
      </c>
      <c r="D194" s="25">
        <f t="shared" si="109"/>
        <v>12</v>
      </c>
      <c r="F194" s="76">
        <f t="shared" si="97"/>
        <v>14883.577928477112</v>
      </c>
      <c r="G194" s="80">
        <f t="shared" si="98"/>
        <v>-16704.514391722951</v>
      </c>
      <c r="H194" s="80">
        <f t="shared" si="110"/>
        <v>-1820.9364632458382</v>
      </c>
      <c r="I194" s="112"/>
      <c r="J194" s="53">
        <f t="shared" si="92"/>
        <v>0</v>
      </c>
      <c r="K194" s="53">
        <f t="shared" si="92"/>
        <v>0</v>
      </c>
      <c r="L194" s="53">
        <f t="shared" si="92"/>
        <v>0</v>
      </c>
      <c r="M194" s="53">
        <f t="shared" si="92"/>
        <v>0</v>
      </c>
      <c r="N194" s="53">
        <f t="shared" si="92"/>
        <v>0</v>
      </c>
      <c r="O194" s="54">
        <f t="shared" si="92"/>
        <v>5016515.625</v>
      </c>
      <c r="Q194" s="66">
        <f t="shared" si="111"/>
        <v>2.9</v>
      </c>
      <c r="R194" s="58">
        <f t="shared" si="124"/>
        <v>-7.0000000000000007E-2</v>
      </c>
      <c r="S194" s="57">
        <f t="shared" si="124"/>
        <v>0.1</v>
      </c>
      <c r="T194" s="76">
        <f t="shared" si="112"/>
        <v>14883.577928477112</v>
      </c>
      <c r="U194" s="76">
        <f t="shared" si="113"/>
        <v>0</v>
      </c>
      <c r="W194" s="37">
        <f t="shared" si="114"/>
        <v>486.6666666666701</v>
      </c>
      <c r="X194" s="37">
        <f t="shared" si="99"/>
        <v>433.16211059249326</v>
      </c>
      <c r="Y194" s="39">
        <f t="shared" si="125"/>
        <v>0.54447281295287731</v>
      </c>
      <c r="Z194" s="39">
        <f t="shared" si="125"/>
        <v>0.51976950566155955</v>
      </c>
      <c r="AA194" s="72">
        <f t="shared" si="115"/>
        <v>919.82877725916342</v>
      </c>
      <c r="AB194" s="41"/>
      <c r="AC194" s="37">
        <f t="shared" si="116"/>
        <v>1591.6666666666781</v>
      </c>
      <c r="AD194" s="37">
        <f t="shared" si="100"/>
        <v>385.60899028217847</v>
      </c>
      <c r="AE194" s="39">
        <f t="shared" si="126"/>
        <v>0.45109284681753103</v>
      </c>
      <c r="AF194" s="39">
        <f t="shared" si="126"/>
        <v>0.16185109043882559</v>
      </c>
      <c r="AG194" s="72">
        <f t="shared" si="117"/>
        <v>2780.250096067276</v>
      </c>
      <c r="AI194" s="37">
        <f t="shared" si="118"/>
        <v>485.18657090833682</v>
      </c>
      <c r="AJ194" s="37">
        <f t="shared" si="101"/>
        <v>542.24643397913007</v>
      </c>
      <c r="AK194" s="39">
        <f t="shared" si="102"/>
        <v>3.0990128808825731E-2</v>
      </c>
      <c r="AL194" s="39">
        <f t="shared" si="119"/>
        <v>5.7499999999999996E-2</v>
      </c>
      <c r="AM194" s="72">
        <f t="shared" si="120"/>
        <v>1466.4495808965121</v>
      </c>
      <c r="AO194" s="13">
        <f t="shared" si="103"/>
        <v>0.25</v>
      </c>
      <c r="AP194" s="39">
        <f t="shared" si="121"/>
        <v>3.1049999999999998E-2</v>
      </c>
      <c r="AQ194" s="72">
        <f t="shared" si="122"/>
        <v>0</v>
      </c>
      <c r="AS194" s="58">
        <f t="shared" si="127"/>
        <v>1</v>
      </c>
      <c r="AT194" s="57">
        <f t="shared" si="127"/>
        <v>1</v>
      </c>
      <c r="AU194" s="57">
        <f t="shared" si="127"/>
        <v>2.2999999999999998</v>
      </c>
      <c r="AV194" s="76">
        <f t="shared" si="104"/>
        <v>0</v>
      </c>
      <c r="AW194" s="76">
        <f t="shared" si="105"/>
        <v>0</v>
      </c>
      <c r="AX194" s="76">
        <f t="shared" si="106"/>
        <v>11537.9859375</v>
      </c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1:65" hidden="1" outlineLevel="1" x14ac:dyDescent="0.25">
      <c r="A195" s="84">
        <f t="shared" si="107"/>
        <v>41214</v>
      </c>
      <c r="B195" s="23">
        <f t="shared" si="108"/>
        <v>41214</v>
      </c>
      <c r="C195" s="24">
        <f t="shared" si="123"/>
        <v>145</v>
      </c>
      <c r="D195" s="25">
        <f t="shared" si="109"/>
        <v>12.083333333333334</v>
      </c>
      <c r="F195" s="76">
        <f t="shared" si="97"/>
        <v>14883.577928477112</v>
      </c>
      <c r="G195" s="80">
        <f t="shared" si="98"/>
        <v>-16707.470664539269</v>
      </c>
      <c r="H195" s="80">
        <f t="shared" si="110"/>
        <v>-1823.8927360621565</v>
      </c>
      <c r="I195" s="112"/>
      <c r="J195" s="53">
        <f t="shared" si="92"/>
        <v>0</v>
      </c>
      <c r="K195" s="53">
        <f t="shared" si="92"/>
        <v>0</v>
      </c>
      <c r="L195" s="53">
        <f t="shared" si="92"/>
        <v>0</v>
      </c>
      <c r="M195" s="53">
        <f t="shared" si="92"/>
        <v>0</v>
      </c>
      <c r="N195" s="53">
        <f t="shared" si="92"/>
        <v>0</v>
      </c>
      <c r="O195" s="54">
        <f t="shared" si="92"/>
        <v>5016515.625</v>
      </c>
      <c r="Q195" s="66">
        <f t="shared" si="111"/>
        <v>2.9</v>
      </c>
      <c r="R195" s="58">
        <f t="shared" si="124"/>
        <v>-7.0000000000000007E-2</v>
      </c>
      <c r="S195" s="57">
        <f t="shared" si="124"/>
        <v>0.1</v>
      </c>
      <c r="T195" s="76">
        <f t="shared" si="112"/>
        <v>14883.577928477112</v>
      </c>
      <c r="U195" s="76">
        <f t="shared" si="113"/>
        <v>0</v>
      </c>
      <c r="W195" s="37">
        <f t="shared" si="114"/>
        <v>486.6666666666701</v>
      </c>
      <c r="X195" s="37">
        <f t="shared" si="99"/>
        <v>433.75917732041671</v>
      </c>
      <c r="Y195" s="39">
        <f t="shared" si="125"/>
        <v>0.54522330934423602</v>
      </c>
      <c r="Z195" s="39">
        <f t="shared" si="125"/>
        <v>0.52048595123800945</v>
      </c>
      <c r="AA195" s="72">
        <f t="shared" si="115"/>
        <v>920.42584398708686</v>
      </c>
      <c r="AB195" s="41"/>
      <c r="AC195" s="37">
        <f t="shared" si="116"/>
        <v>1591.6666666666781</v>
      </c>
      <c r="AD195" s="37">
        <f t="shared" si="100"/>
        <v>386.14051021999285</v>
      </c>
      <c r="AE195" s="39">
        <f t="shared" si="126"/>
        <v>0.45171462910977855</v>
      </c>
      <c r="AF195" s="39">
        <f t="shared" si="126"/>
        <v>0.16207418451519104</v>
      </c>
      <c r="AG195" s="72">
        <f t="shared" si="117"/>
        <v>2781.8884286954126</v>
      </c>
      <c r="AI195" s="37">
        <f t="shared" si="118"/>
        <v>485.18657090833682</v>
      </c>
      <c r="AJ195" s="37">
        <f t="shared" si="101"/>
        <v>542.80806356210849</v>
      </c>
      <c r="AK195" s="39">
        <f t="shared" si="102"/>
        <v>3.1022226711234464E-2</v>
      </c>
      <c r="AL195" s="39">
        <f t="shared" si="119"/>
        <v>5.7499999999999996E-2</v>
      </c>
      <c r="AM195" s="72">
        <f t="shared" si="120"/>
        <v>1467.1704543567707</v>
      </c>
      <c r="AO195" s="13">
        <f t="shared" si="103"/>
        <v>0.25</v>
      </c>
      <c r="AP195" s="39">
        <f t="shared" si="121"/>
        <v>3.1049999999999998E-2</v>
      </c>
      <c r="AQ195" s="72">
        <f t="shared" si="122"/>
        <v>0</v>
      </c>
      <c r="AS195" s="58">
        <f t="shared" si="127"/>
        <v>1</v>
      </c>
      <c r="AT195" s="57">
        <f t="shared" si="127"/>
        <v>1</v>
      </c>
      <c r="AU195" s="57">
        <f t="shared" si="127"/>
        <v>2.2999999999999998</v>
      </c>
      <c r="AV195" s="76">
        <f t="shared" si="104"/>
        <v>0</v>
      </c>
      <c r="AW195" s="76">
        <f t="shared" si="105"/>
        <v>0</v>
      </c>
      <c r="AX195" s="76">
        <f t="shared" si="106"/>
        <v>11537.9859375</v>
      </c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1:65" hidden="1" outlineLevel="1" x14ac:dyDescent="0.25">
      <c r="A196" s="84">
        <f t="shared" si="107"/>
        <v>41244</v>
      </c>
      <c r="B196" s="23">
        <f t="shared" si="108"/>
        <v>41244</v>
      </c>
      <c r="C196" s="24">
        <f t="shared" si="123"/>
        <v>146</v>
      </c>
      <c r="D196" s="25">
        <f t="shared" si="109"/>
        <v>12.166666666666666</v>
      </c>
      <c r="F196" s="76">
        <f t="shared" si="97"/>
        <v>14883.577928477112</v>
      </c>
      <c r="G196" s="80">
        <f t="shared" si="98"/>
        <v>-16710.430765251534</v>
      </c>
      <c r="H196" s="80">
        <f t="shared" si="110"/>
        <v>-1826.852836774422</v>
      </c>
      <c r="I196" s="112"/>
      <c r="J196" s="53">
        <f t="shared" si="92"/>
        <v>0</v>
      </c>
      <c r="K196" s="53">
        <f t="shared" si="92"/>
        <v>0</v>
      </c>
      <c r="L196" s="53">
        <f t="shared" si="92"/>
        <v>0</v>
      </c>
      <c r="M196" s="53">
        <f t="shared" si="92"/>
        <v>0</v>
      </c>
      <c r="N196" s="53">
        <f t="shared" si="92"/>
        <v>0</v>
      </c>
      <c r="O196" s="54">
        <f t="shared" si="92"/>
        <v>5016515.625</v>
      </c>
      <c r="Q196" s="66">
        <f t="shared" si="111"/>
        <v>2.9</v>
      </c>
      <c r="R196" s="58">
        <f t="shared" si="124"/>
        <v>-7.0000000000000007E-2</v>
      </c>
      <c r="S196" s="57">
        <f t="shared" si="124"/>
        <v>0.1</v>
      </c>
      <c r="T196" s="76">
        <f t="shared" si="112"/>
        <v>14883.577928477112</v>
      </c>
      <c r="U196" s="76">
        <f t="shared" si="113"/>
        <v>0</v>
      </c>
      <c r="W196" s="37">
        <f t="shared" si="114"/>
        <v>486.66666666665975</v>
      </c>
      <c r="X196" s="37">
        <f t="shared" si="99"/>
        <v>434.35706703969788</v>
      </c>
      <c r="Y196" s="39">
        <f t="shared" si="125"/>
        <v>0.54597484021301967</v>
      </c>
      <c r="Z196" s="39">
        <f t="shared" si="125"/>
        <v>0.52120338435654945</v>
      </c>
      <c r="AA196" s="72">
        <f t="shared" si="115"/>
        <v>921.02373370635769</v>
      </c>
      <c r="AB196" s="41"/>
      <c r="AC196" s="37">
        <f t="shared" si="116"/>
        <v>1591.6666666666442</v>
      </c>
      <c r="AD196" s="37">
        <f t="shared" si="100"/>
        <v>386.67276280006439</v>
      </c>
      <c r="AE196" s="39">
        <f t="shared" si="126"/>
        <v>0.45233726846110317</v>
      </c>
      <c r="AF196" s="39">
        <f t="shared" si="126"/>
        <v>0.16229758610240966</v>
      </c>
      <c r="AG196" s="72">
        <f t="shared" si="117"/>
        <v>2783.5290195863545</v>
      </c>
      <c r="AI196" s="37">
        <f t="shared" si="118"/>
        <v>485.18657090832647</v>
      </c>
      <c r="AJ196" s="37">
        <f t="shared" si="101"/>
        <v>543.37027485067745</v>
      </c>
      <c r="AK196" s="39">
        <f t="shared" si="102"/>
        <v>3.1054357858917695E-2</v>
      </c>
      <c r="AL196" s="39">
        <f t="shared" si="119"/>
        <v>5.7499999999999996E-2</v>
      </c>
      <c r="AM196" s="72">
        <f t="shared" si="120"/>
        <v>1467.8920744588208</v>
      </c>
      <c r="AO196" s="13">
        <f t="shared" si="103"/>
        <v>0.25</v>
      </c>
      <c r="AP196" s="39">
        <f t="shared" si="121"/>
        <v>3.1049999999999998E-2</v>
      </c>
      <c r="AQ196" s="72">
        <f t="shared" si="122"/>
        <v>0</v>
      </c>
      <c r="AS196" s="58">
        <f t="shared" si="127"/>
        <v>1</v>
      </c>
      <c r="AT196" s="57">
        <f t="shared" si="127"/>
        <v>1</v>
      </c>
      <c r="AU196" s="57">
        <f t="shared" si="127"/>
        <v>2.2999999999999998</v>
      </c>
      <c r="AV196" s="76">
        <f t="shared" si="104"/>
        <v>0</v>
      </c>
      <c r="AW196" s="76">
        <f t="shared" si="105"/>
        <v>0</v>
      </c>
      <c r="AX196" s="76">
        <f t="shared" si="106"/>
        <v>11537.9859375</v>
      </c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1:65" hidden="1" outlineLevel="1" x14ac:dyDescent="0.25">
      <c r="A197" s="84">
        <f t="shared" si="107"/>
        <v>41275</v>
      </c>
      <c r="B197" s="23">
        <f t="shared" si="108"/>
        <v>41275</v>
      </c>
      <c r="C197" s="24">
        <f t="shared" si="123"/>
        <v>147</v>
      </c>
      <c r="D197" s="25">
        <f t="shared" si="109"/>
        <v>12.25</v>
      </c>
      <c r="F197" s="76">
        <f t="shared" si="97"/>
        <v>14883.577928477112</v>
      </c>
      <c r="G197" s="80">
        <f t="shared" si="98"/>
        <v>-16713.394698880496</v>
      </c>
      <c r="H197" s="80">
        <f t="shared" si="110"/>
        <v>-1829.816770403384</v>
      </c>
      <c r="I197" s="112"/>
      <c r="J197" s="53">
        <f t="shared" si="92"/>
        <v>0</v>
      </c>
      <c r="K197" s="53">
        <f t="shared" si="92"/>
        <v>0</v>
      </c>
      <c r="L197" s="53">
        <f t="shared" si="92"/>
        <v>0</v>
      </c>
      <c r="M197" s="53">
        <f t="shared" si="92"/>
        <v>0</v>
      </c>
      <c r="N197" s="53">
        <f t="shared" si="92"/>
        <v>0</v>
      </c>
      <c r="O197" s="54">
        <f t="shared" si="92"/>
        <v>5016515.625</v>
      </c>
      <c r="Q197" s="66">
        <f t="shared" si="111"/>
        <v>2.9</v>
      </c>
      <c r="R197" s="58">
        <f t="shared" si="124"/>
        <v>-7.0000000000000007E-2</v>
      </c>
      <c r="S197" s="57">
        <f t="shared" si="124"/>
        <v>0.1</v>
      </c>
      <c r="T197" s="76">
        <f t="shared" si="112"/>
        <v>14883.577928477112</v>
      </c>
      <c r="U197" s="76">
        <f t="shared" si="113"/>
        <v>0</v>
      </c>
      <c r="W197" s="37">
        <f t="shared" si="114"/>
        <v>486.6666666666701</v>
      </c>
      <c r="X197" s="37">
        <f t="shared" si="99"/>
        <v>434.95578088476873</v>
      </c>
      <c r="Y197" s="39">
        <f t="shared" si="125"/>
        <v>0.54672740698514233</v>
      </c>
      <c r="Z197" s="39">
        <f t="shared" si="125"/>
        <v>0.52192180637839869</v>
      </c>
      <c r="AA197" s="72">
        <f t="shared" si="115"/>
        <v>921.62244755143888</v>
      </c>
      <c r="AB197" s="41"/>
      <c r="AC197" s="37">
        <f t="shared" si="116"/>
        <v>1591.6666666666781</v>
      </c>
      <c r="AD197" s="37">
        <f t="shared" si="100"/>
        <v>387.20574903228567</v>
      </c>
      <c r="AE197" s="39">
        <f t="shared" si="126"/>
        <v>0.45296076605286723</v>
      </c>
      <c r="AF197" s="39">
        <f t="shared" si="126"/>
        <v>0.16252129562435164</v>
      </c>
      <c r="AG197" s="72">
        <f t="shared" si="117"/>
        <v>2785.1718718529983</v>
      </c>
      <c r="AI197" s="37">
        <f t="shared" si="118"/>
        <v>485.18657090833682</v>
      </c>
      <c r="AJ197" s="37">
        <f t="shared" si="101"/>
        <v>543.93306844737117</v>
      </c>
      <c r="AK197" s="39">
        <f t="shared" si="102"/>
        <v>3.1086522286309082E-2</v>
      </c>
      <c r="AL197" s="39">
        <f t="shared" si="119"/>
        <v>5.7499999999999996E-2</v>
      </c>
      <c r="AM197" s="72">
        <f t="shared" si="120"/>
        <v>1468.6144419760599</v>
      </c>
      <c r="AO197" s="13">
        <f t="shared" si="103"/>
        <v>0.25</v>
      </c>
      <c r="AP197" s="39">
        <f t="shared" si="121"/>
        <v>3.1049999999999998E-2</v>
      </c>
      <c r="AQ197" s="72">
        <f t="shared" si="122"/>
        <v>0</v>
      </c>
      <c r="AS197" s="58">
        <f t="shared" si="127"/>
        <v>1</v>
      </c>
      <c r="AT197" s="57">
        <f t="shared" si="127"/>
        <v>1</v>
      </c>
      <c r="AU197" s="57">
        <f t="shared" si="127"/>
        <v>2.2999999999999998</v>
      </c>
      <c r="AV197" s="76">
        <f t="shared" si="104"/>
        <v>0</v>
      </c>
      <c r="AW197" s="76">
        <f t="shared" si="105"/>
        <v>0</v>
      </c>
      <c r="AX197" s="76">
        <f t="shared" si="106"/>
        <v>11537.9859375</v>
      </c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</row>
    <row r="198" spans="1:65" hidden="1" outlineLevel="1" x14ac:dyDescent="0.25">
      <c r="A198" s="84">
        <f t="shared" si="107"/>
        <v>41306</v>
      </c>
      <c r="B198" s="23">
        <f t="shared" si="108"/>
        <v>41306</v>
      </c>
      <c r="C198" s="24">
        <f t="shared" si="123"/>
        <v>148</v>
      </c>
      <c r="D198" s="25">
        <f t="shared" si="109"/>
        <v>12.333333333333334</v>
      </c>
      <c r="F198" s="76">
        <f t="shared" si="97"/>
        <v>14883.577928477112</v>
      </c>
      <c r="G198" s="80">
        <f t="shared" si="98"/>
        <v>-16716.362470453067</v>
      </c>
      <c r="H198" s="80">
        <f t="shared" si="110"/>
        <v>-1832.7845419759542</v>
      </c>
      <c r="I198" s="112"/>
      <c r="J198" s="53">
        <f t="shared" si="92"/>
        <v>0</v>
      </c>
      <c r="K198" s="53">
        <f t="shared" si="92"/>
        <v>0</v>
      </c>
      <c r="L198" s="53">
        <f t="shared" si="92"/>
        <v>0</v>
      </c>
      <c r="M198" s="53">
        <f t="shared" si="92"/>
        <v>0</v>
      </c>
      <c r="N198" s="53">
        <f t="shared" si="92"/>
        <v>0</v>
      </c>
      <c r="O198" s="54">
        <f t="shared" si="92"/>
        <v>5016515.625</v>
      </c>
      <c r="Q198" s="66">
        <f t="shared" si="111"/>
        <v>2.9</v>
      </c>
      <c r="R198" s="58">
        <f t="shared" si="124"/>
        <v>-7.0000000000000007E-2</v>
      </c>
      <c r="S198" s="57">
        <f t="shared" si="124"/>
        <v>0.1</v>
      </c>
      <c r="T198" s="76">
        <f t="shared" si="112"/>
        <v>14883.577928477112</v>
      </c>
      <c r="U198" s="76">
        <f t="shared" si="113"/>
        <v>0</v>
      </c>
      <c r="W198" s="37">
        <f t="shared" si="114"/>
        <v>486.6666666666701</v>
      </c>
      <c r="X198" s="37">
        <f t="shared" si="99"/>
        <v>435.55531999156864</v>
      </c>
      <c r="Y198" s="39">
        <f t="shared" si="125"/>
        <v>0.54748101108848402</v>
      </c>
      <c r="Z198" s="39">
        <f t="shared" si="125"/>
        <v>0.52264121866665247</v>
      </c>
      <c r="AA198" s="72">
        <f t="shared" si="115"/>
        <v>922.22198665823873</v>
      </c>
      <c r="AB198" s="41"/>
      <c r="AC198" s="37">
        <f t="shared" si="116"/>
        <v>1591.6666666666781</v>
      </c>
      <c r="AD198" s="37">
        <f t="shared" si="100"/>
        <v>387.73946992789121</v>
      </c>
      <c r="AE198" s="39">
        <f t="shared" si="126"/>
        <v>0.45358512306806165</v>
      </c>
      <c r="AF198" s="39">
        <f t="shared" si="126"/>
        <v>0.16274531350547139</v>
      </c>
      <c r="AG198" s="72">
        <f t="shared" si="117"/>
        <v>2786.8169886122764</v>
      </c>
      <c r="AI198" s="37">
        <f t="shared" si="118"/>
        <v>485.18657090833682</v>
      </c>
      <c r="AJ198" s="37">
        <f t="shared" si="101"/>
        <v>544.49644495527809</v>
      </c>
      <c r="AK198" s="39">
        <f t="shared" si="102"/>
        <v>3.1118720027877956E-2</v>
      </c>
      <c r="AL198" s="39">
        <f t="shared" si="119"/>
        <v>5.7499999999999996E-2</v>
      </c>
      <c r="AM198" s="72">
        <f t="shared" si="120"/>
        <v>1469.3375576825538</v>
      </c>
      <c r="AO198" s="13">
        <f t="shared" si="103"/>
        <v>0.25</v>
      </c>
      <c r="AP198" s="39">
        <f t="shared" si="121"/>
        <v>3.1049999999999998E-2</v>
      </c>
      <c r="AQ198" s="72">
        <f t="shared" si="122"/>
        <v>0</v>
      </c>
      <c r="AS198" s="58">
        <f t="shared" si="127"/>
        <v>1</v>
      </c>
      <c r="AT198" s="57">
        <f t="shared" si="127"/>
        <v>1</v>
      </c>
      <c r="AU198" s="57">
        <f t="shared" si="127"/>
        <v>2.2999999999999998</v>
      </c>
      <c r="AV198" s="76">
        <f t="shared" si="104"/>
        <v>0</v>
      </c>
      <c r="AW198" s="76">
        <f t="shared" si="105"/>
        <v>0</v>
      </c>
      <c r="AX198" s="76">
        <f t="shared" si="106"/>
        <v>11537.9859375</v>
      </c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</row>
    <row r="199" spans="1:65" hidden="1" outlineLevel="1" x14ac:dyDescent="0.25">
      <c r="A199" s="84">
        <f t="shared" si="107"/>
        <v>41334</v>
      </c>
      <c r="B199" s="23">
        <f t="shared" si="108"/>
        <v>41334</v>
      </c>
      <c r="C199" s="24">
        <f t="shared" si="123"/>
        <v>149</v>
      </c>
      <c r="D199" s="25">
        <f t="shared" si="109"/>
        <v>12.416666666666666</v>
      </c>
      <c r="F199" s="76">
        <f t="shared" si="97"/>
        <v>14883.577928477112</v>
      </c>
      <c r="G199" s="80">
        <f t="shared" si="98"/>
        <v>-16719.334085003073</v>
      </c>
      <c r="H199" s="80">
        <f t="shared" si="110"/>
        <v>-1835.7561565259603</v>
      </c>
      <c r="I199" s="112"/>
      <c r="J199" s="53">
        <f t="shared" si="92"/>
        <v>0</v>
      </c>
      <c r="K199" s="53">
        <f t="shared" si="92"/>
        <v>0</v>
      </c>
      <c r="L199" s="53">
        <f t="shared" si="92"/>
        <v>0</v>
      </c>
      <c r="M199" s="53">
        <f t="shared" si="92"/>
        <v>0</v>
      </c>
      <c r="N199" s="53">
        <f t="shared" si="92"/>
        <v>0</v>
      </c>
      <c r="O199" s="54">
        <f t="shared" si="92"/>
        <v>5016515.625</v>
      </c>
      <c r="Q199" s="66">
        <f t="shared" si="111"/>
        <v>2.9</v>
      </c>
      <c r="R199" s="58">
        <f t="shared" si="124"/>
        <v>-7.0000000000000007E-2</v>
      </c>
      <c r="S199" s="57">
        <f t="shared" si="124"/>
        <v>0.1</v>
      </c>
      <c r="T199" s="76">
        <f t="shared" si="112"/>
        <v>14883.577928477112</v>
      </c>
      <c r="U199" s="76">
        <f t="shared" si="113"/>
        <v>0</v>
      </c>
      <c r="W199" s="37">
        <f t="shared" si="114"/>
        <v>486.66666666665975</v>
      </c>
      <c r="X199" s="37">
        <f t="shared" si="99"/>
        <v>436.15568549763117</v>
      </c>
      <c r="Y199" s="39">
        <f t="shared" si="125"/>
        <v>0.54823565395289253</v>
      </c>
      <c r="Z199" s="39">
        <f t="shared" si="125"/>
        <v>0.52336162258628516</v>
      </c>
      <c r="AA199" s="72">
        <f t="shared" si="115"/>
        <v>922.82235216429092</v>
      </c>
      <c r="AB199" s="41"/>
      <c r="AC199" s="37">
        <f t="shared" si="116"/>
        <v>1591.6666666666442</v>
      </c>
      <c r="AD199" s="37">
        <f t="shared" si="100"/>
        <v>388.27392649953447</v>
      </c>
      <c r="AE199" s="39">
        <f t="shared" si="126"/>
        <v>0.45421034069130783</v>
      </c>
      <c r="AF199" s="39">
        <f t="shared" si="126"/>
        <v>0.16296964017080845</v>
      </c>
      <c r="AG199" s="72">
        <f t="shared" si="117"/>
        <v>2788.4643729855457</v>
      </c>
      <c r="AI199" s="37">
        <f t="shared" si="118"/>
        <v>485.18657090832647</v>
      </c>
      <c r="AJ199" s="37">
        <f t="shared" si="101"/>
        <v>545.06040497814638</v>
      </c>
      <c r="AK199" s="39">
        <f t="shared" si="102"/>
        <v>3.1150951118129346E-2</v>
      </c>
      <c r="AL199" s="39">
        <f t="shared" si="119"/>
        <v>5.7499999999999996E-2</v>
      </c>
      <c r="AM199" s="72">
        <f t="shared" si="120"/>
        <v>1470.0614223532373</v>
      </c>
      <c r="AO199" s="13">
        <f t="shared" si="103"/>
        <v>0.25</v>
      </c>
      <c r="AP199" s="39">
        <f t="shared" si="121"/>
        <v>3.1049999999999998E-2</v>
      </c>
      <c r="AQ199" s="72">
        <f t="shared" si="122"/>
        <v>0</v>
      </c>
      <c r="AS199" s="58">
        <f t="shared" si="127"/>
        <v>1</v>
      </c>
      <c r="AT199" s="57">
        <f t="shared" si="127"/>
        <v>1</v>
      </c>
      <c r="AU199" s="57">
        <f t="shared" si="127"/>
        <v>2.2999999999999998</v>
      </c>
      <c r="AV199" s="76">
        <f t="shared" si="104"/>
        <v>0</v>
      </c>
      <c r="AW199" s="76">
        <f t="shared" si="105"/>
        <v>0</v>
      </c>
      <c r="AX199" s="76">
        <f t="shared" si="106"/>
        <v>11537.9859375</v>
      </c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</row>
    <row r="200" spans="1:65" hidden="1" outlineLevel="1" x14ac:dyDescent="0.25">
      <c r="A200" s="84">
        <f t="shared" si="107"/>
        <v>41365</v>
      </c>
      <c r="B200" s="23">
        <f t="shared" si="108"/>
        <v>41365</v>
      </c>
      <c r="C200" s="24">
        <f t="shared" si="123"/>
        <v>150</v>
      </c>
      <c r="D200" s="25">
        <f t="shared" si="109"/>
        <v>12.5</v>
      </c>
      <c r="F200" s="76">
        <f t="shared" si="97"/>
        <v>14883.577928477112</v>
      </c>
      <c r="G200" s="80">
        <f t="shared" si="98"/>
        <v>-16722.309547571258</v>
      </c>
      <c r="H200" s="80">
        <f t="shared" si="110"/>
        <v>-1838.7316190941456</v>
      </c>
      <c r="I200" s="112"/>
      <c r="J200" s="53">
        <f t="shared" si="92"/>
        <v>0</v>
      </c>
      <c r="K200" s="53">
        <f t="shared" si="92"/>
        <v>0</v>
      </c>
      <c r="L200" s="53">
        <f t="shared" si="92"/>
        <v>0</v>
      </c>
      <c r="M200" s="53">
        <f t="shared" si="92"/>
        <v>0</v>
      </c>
      <c r="N200" s="53">
        <f t="shared" si="92"/>
        <v>0</v>
      </c>
      <c r="O200" s="54">
        <f t="shared" si="92"/>
        <v>5016515.625</v>
      </c>
      <c r="Q200" s="66">
        <f t="shared" si="111"/>
        <v>2.9</v>
      </c>
      <c r="R200" s="58">
        <f t="shared" si="124"/>
        <v>-7.0000000000000007E-2</v>
      </c>
      <c r="S200" s="57">
        <f t="shared" si="124"/>
        <v>0.1</v>
      </c>
      <c r="T200" s="76">
        <f t="shared" si="112"/>
        <v>14883.577928477112</v>
      </c>
      <c r="U200" s="76">
        <f t="shared" si="113"/>
        <v>0</v>
      </c>
      <c r="W200" s="37">
        <f t="shared" si="114"/>
        <v>486.6666666666701</v>
      </c>
      <c r="X200" s="37">
        <f t="shared" si="99"/>
        <v>436.7568785420853</v>
      </c>
      <c r="Y200" s="39">
        <f t="shared" si="125"/>
        <v>0.54899133701018688</v>
      </c>
      <c r="Z200" s="39">
        <f t="shared" si="125"/>
        <v>0.52408301950415226</v>
      </c>
      <c r="AA200" s="72">
        <f t="shared" si="115"/>
        <v>923.4235452087554</v>
      </c>
      <c r="AB200" s="41"/>
      <c r="AC200" s="37">
        <f t="shared" si="116"/>
        <v>1591.6666666666781</v>
      </c>
      <c r="AD200" s="37">
        <f t="shared" si="100"/>
        <v>388.80911976128925</v>
      </c>
      <c r="AE200" s="39">
        <f t="shared" si="126"/>
        <v>0.45483642010886022</v>
      </c>
      <c r="AF200" s="39">
        <f t="shared" si="126"/>
        <v>0.16319427604598813</v>
      </c>
      <c r="AG200" s="72">
        <f t="shared" si="117"/>
        <v>2790.1140280985906</v>
      </c>
      <c r="AI200" s="37">
        <f t="shared" si="118"/>
        <v>485.18657090833682</v>
      </c>
      <c r="AJ200" s="37">
        <f t="shared" si="101"/>
        <v>545.62494912038403</v>
      </c>
      <c r="AK200" s="39">
        <f t="shared" si="102"/>
        <v>3.1183215591604013E-2</v>
      </c>
      <c r="AL200" s="39">
        <f t="shared" si="119"/>
        <v>5.7499999999999996E-2</v>
      </c>
      <c r="AM200" s="72">
        <f t="shared" si="120"/>
        <v>1470.7860367639125</v>
      </c>
      <c r="AO200" s="13">
        <f t="shared" si="103"/>
        <v>0.25</v>
      </c>
      <c r="AP200" s="39">
        <f t="shared" si="121"/>
        <v>3.1049999999999998E-2</v>
      </c>
      <c r="AQ200" s="72">
        <f t="shared" si="122"/>
        <v>0</v>
      </c>
      <c r="AS200" s="58">
        <f t="shared" si="127"/>
        <v>1</v>
      </c>
      <c r="AT200" s="57">
        <f t="shared" si="127"/>
        <v>1</v>
      </c>
      <c r="AU200" s="57">
        <f t="shared" si="127"/>
        <v>2.2999999999999998</v>
      </c>
      <c r="AV200" s="76">
        <f t="shared" si="104"/>
        <v>0</v>
      </c>
      <c r="AW200" s="76">
        <f t="shared" si="105"/>
        <v>0</v>
      </c>
      <c r="AX200" s="76">
        <f t="shared" si="106"/>
        <v>11537.9859375</v>
      </c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</row>
    <row r="201" spans="1:65" hidden="1" outlineLevel="1" x14ac:dyDescent="0.25">
      <c r="A201" s="84">
        <f t="shared" si="107"/>
        <v>41395</v>
      </c>
      <c r="B201" s="23">
        <f t="shared" si="108"/>
        <v>41395</v>
      </c>
      <c r="C201" s="24">
        <f t="shared" si="123"/>
        <v>151</v>
      </c>
      <c r="D201" s="25">
        <f t="shared" si="109"/>
        <v>12.583333333333334</v>
      </c>
      <c r="F201" s="76">
        <f t="shared" si="97"/>
        <v>14883.577928477112</v>
      </c>
      <c r="G201" s="80">
        <f t="shared" si="98"/>
        <v>-16725.288863204551</v>
      </c>
      <c r="H201" s="80">
        <f t="shared" si="110"/>
        <v>-1841.7109347274381</v>
      </c>
      <c r="I201" s="112"/>
      <c r="J201" s="53">
        <f t="shared" si="92"/>
        <v>0</v>
      </c>
      <c r="K201" s="53">
        <f t="shared" si="92"/>
        <v>0</v>
      </c>
      <c r="L201" s="53">
        <f t="shared" si="92"/>
        <v>0</v>
      </c>
      <c r="M201" s="53">
        <f t="shared" ref="M201:O232" si="128">+IF($B201=" ",0,IF(AND($B201&gt;=M$26,$B201&lt;M$28),M$33,0))</f>
        <v>0</v>
      </c>
      <c r="N201" s="53">
        <f t="shared" si="128"/>
        <v>0</v>
      </c>
      <c r="O201" s="54">
        <f t="shared" si="128"/>
        <v>5016515.625</v>
      </c>
      <c r="Q201" s="66">
        <f t="shared" si="111"/>
        <v>2.9</v>
      </c>
      <c r="R201" s="58">
        <f t="shared" si="124"/>
        <v>-7.0000000000000007E-2</v>
      </c>
      <c r="S201" s="57">
        <f t="shared" si="124"/>
        <v>0.1</v>
      </c>
      <c r="T201" s="76">
        <f t="shared" si="112"/>
        <v>14883.577928477112</v>
      </c>
      <c r="U201" s="76">
        <f t="shared" si="113"/>
        <v>0</v>
      </c>
      <c r="W201" s="37">
        <f t="shared" si="114"/>
        <v>486.6666666666701</v>
      </c>
      <c r="X201" s="37">
        <f t="shared" si="99"/>
        <v>437.3589002655745</v>
      </c>
      <c r="Y201" s="39">
        <f t="shared" si="125"/>
        <v>0.54974806169415924</v>
      </c>
      <c r="Z201" s="39">
        <f t="shared" si="125"/>
        <v>0.52480541078899368</v>
      </c>
      <c r="AA201" s="72">
        <f t="shared" si="115"/>
        <v>924.0255669322446</v>
      </c>
      <c r="AB201" s="41"/>
      <c r="AC201" s="37">
        <f t="shared" si="116"/>
        <v>1591.6666666666781</v>
      </c>
      <c r="AD201" s="37">
        <f t="shared" si="100"/>
        <v>389.34505072857786</v>
      </c>
      <c r="AE201" s="39">
        <f t="shared" si="126"/>
        <v>0.45546336250860825</v>
      </c>
      <c r="AF201" s="39">
        <f t="shared" si="126"/>
        <v>0.16341922155722255</v>
      </c>
      <c r="AG201" s="72">
        <f t="shared" si="117"/>
        <v>2791.7659570812521</v>
      </c>
      <c r="AI201" s="37">
        <f t="shared" si="118"/>
        <v>485.18657090833682</v>
      </c>
      <c r="AJ201" s="37">
        <f t="shared" si="101"/>
        <v>546.19007798695543</v>
      </c>
      <c r="AK201" s="39">
        <f t="shared" si="102"/>
        <v>3.1215513482878494E-2</v>
      </c>
      <c r="AL201" s="39">
        <f t="shared" si="119"/>
        <v>5.7499999999999996E-2</v>
      </c>
      <c r="AM201" s="72">
        <f t="shared" si="120"/>
        <v>1471.5114016910534</v>
      </c>
      <c r="AO201" s="13">
        <f t="shared" si="103"/>
        <v>0.25</v>
      </c>
      <c r="AP201" s="39">
        <f t="shared" si="121"/>
        <v>3.1049999999999998E-2</v>
      </c>
      <c r="AQ201" s="72">
        <f t="shared" si="122"/>
        <v>0</v>
      </c>
      <c r="AS201" s="58">
        <f t="shared" si="127"/>
        <v>1</v>
      </c>
      <c r="AT201" s="57">
        <f t="shared" si="127"/>
        <v>1</v>
      </c>
      <c r="AU201" s="57">
        <f t="shared" si="127"/>
        <v>2.2999999999999998</v>
      </c>
      <c r="AV201" s="76">
        <f t="shared" si="104"/>
        <v>0</v>
      </c>
      <c r="AW201" s="76">
        <f t="shared" si="105"/>
        <v>0</v>
      </c>
      <c r="AX201" s="76">
        <f t="shared" si="106"/>
        <v>11537.9859375</v>
      </c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</row>
    <row r="202" spans="1:65" hidden="1" outlineLevel="1" x14ac:dyDescent="0.25">
      <c r="A202" s="84">
        <f t="shared" si="107"/>
        <v>41426</v>
      </c>
      <c r="B202" s="23">
        <f t="shared" si="108"/>
        <v>41426</v>
      </c>
      <c r="C202" s="24">
        <f t="shared" si="123"/>
        <v>152</v>
      </c>
      <c r="D202" s="25">
        <f t="shared" si="109"/>
        <v>12.666666666666666</v>
      </c>
      <c r="F202" s="76">
        <f t="shared" si="97"/>
        <v>14883.577928477112</v>
      </c>
      <c r="G202" s="80">
        <f t="shared" si="98"/>
        <v>-16728.27203695682</v>
      </c>
      <c r="H202" s="80">
        <f t="shared" si="110"/>
        <v>-1844.6941084797072</v>
      </c>
      <c r="I202" s="112"/>
      <c r="J202" s="53">
        <f t="shared" ref="J202:O233" si="129">+IF($B202=" ",0,IF(AND($B202&gt;=J$26,$B202&lt;J$28),J$33,0))</f>
        <v>0</v>
      </c>
      <c r="K202" s="53">
        <f t="shared" si="129"/>
        <v>0</v>
      </c>
      <c r="L202" s="53">
        <f t="shared" si="129"/>
        <v>0</v>
      </c>
      <c r="M202" s="53">
        <f t="shared" si="128"/>
        <v>0</v>
      </c>
      <c r="N202" s="53">
        <f t="shared" si="128"/>
        <v>0</v>
      </c>
      <c r="O202" s="54">
        <f t="shared" si="128"/>
        <v>5016515.625</v>
      </c>
      <c r="Q202" s="66">
        <f t="shared" si="111"/>
        <v>2.9</v>
      </c>
      <c r="R202" s="58">
        <f t="shared" si="124"/>
        <v>-7.0000000000000007E-2</v>
      </c>
      <c r="S202" s="57">
        <f t="shared" si="124"/>
        <v>0.1</v>
      </c>
      <c r="T202" s="76">
        <f t="shared" si="112"/>
        <v>14883.577928477112</v>
      </c>
      <c r="U202" s="76">
        <f t="shared" si="113"/>
        <v>0</v>
      </c>
      <c r="W202" s="37">
        <f t="shared" si="114"/>
        <v>486.66666666665975</v>
      </c>
      <c r="X202" s="37">
        <f t="shared" si="99"/>
        <v>437.96175181034261</v>
      </c>
      <c r="Y202" s="39">
        <f t="shared" si="125"/>
        <v>0.55050582944057869</v>
      </c>
      <c r="Z202" s="39">
        <f t="shared" si="125"/>
        <v>0.52552879781143591</v>
      </c>
      <c r="AA202" s="72">
        <f t="shared" si="115"/>
        <v>924.62841847700236</v>
      </c>
      <c r="AB202" s="41"/>
      <c r="AC202" s="37">
        <f t="shared" si="116"/>
        <v>1591.6666666666442</v>
      </c>
      <c r="AD202" s="37">
        <f t="shared" si="100"/>
        <v>389.88172041824697</v>
      </c>
      <c r="AE202" s="39">
        <f t="shared" si="126"/>
        <v>0.45609116908007874</v>
      </c>
      <c r="AF202" s="39">
        <f t="shared" si="126"/>
        <v>0.16364447713131119</v>
      </c>
      <c r="AG202" s="72">
        <f t="shared" si="117"/>
        <v>2793.4201630678117</v>
      </c>
      <c r="AI202" s="37">
        <f t="shared" si="118"/>
        <v>485.18657090832647</v>
      </c>
      <c r="AJ202" s="37">
        <f t="shared" si="101"/>
        <v>546.75579218348651</v>
      </c>
      <c r="AK202" s="39">
        <f t="shared" si="102"/>
        <v>3.124784482656515E-2</v>
      </c>
      <c r="AL202" s="39">
        <f t="shared" si="119"/>
        <v>5.7499999999999996E-2</v>
      </c>
      <c r="AM202" s="72">
        <f t="shared" si="120"/>
        <v>1472.2375179120052</v>
      </c>
      <c r="AO202" s="13">
        <f t="shared" si="103"/>
        <v>0.25</v>
      </c>
      <c r="AP202" s="39">
        <f t="shared" si="121"/>
        <v>3.1049999999999998E-2</v>
      </c>
      <c r="AQ202" s="72">
        <f t="shared" si="122"/>
        <v>0</v>
      </c>
      <c r="AS202" s="58">
        <f t="shared" si="127"/>
        <v>1</v>
      </c>
      <c r="AT202" s="57">
        <f t="shared" si="127"/>
        <v>1</v>
      </c>
      <c r="AU202" s="57">
        <f t="shared" si="127"/>
        <v>2.2999999999999998</v>
      </c>
      <c r="AV202" s="76">
        <f t="shared" si="104"/>
        <v>0</v>
      </c>
      <c r="AW202" s="76">
        <f t="shared" si="105"/>
        <v>0</v>
      </c>
      <c r="AX202" s="76">
        <f t="shared" si="106"/>
        <v>11537.9859375</v>
      </c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</row>
    <row r="203" spans="1:65" hidden="1" outlineLevel="1" x14ac:dyDescent="0.25">
      <c r="A203" s="84">
        <f t="shared" si="107"/>
        <v>41456</v>
      </c>
      <c r="B203" s="23">
        <f t="shared" si="108"/>
        <v>41456</v>
      </c>
      <c r="C203" s="24">
        <f t="shared" si="123"/>
        <v>153</v>
      </c>
      <c r="D203" s="25">
        <f t="shared" si="109"/>
        <v>12.75</v>
      </c>
      <c r="F203" s="76">
        <f t="shared" si="97"/>
        <v>14883.577928477112</v>
      </c>
      <c r="G203" s="80">
        <f t="shared" si="98"/>
        <v>-16731.259073888883</v>
      </c>
      <c r="H203" s="80">
        <f t="shared" si="110"/>
        <v>-1847.6811454117706</v>
      </c>
      <c r="I203" s="112"/>
      <c r="J203" s="53">
        <f t="shared" si="129"/>
        <v>0</v>
      </c>
      <c r="K203" s="53">
        <f t="shared" si="129"/>
        <v>0</v>
      </c>
      <c r="L203" s="53">
        <f t="shared" si="129"/>
        <v>0</v>
      </c>
      <c r="M203" s="53">
        <f t="shared" si="128"/>
        <v>0</v>
      </c>
      <c r="N203" s="53">
        <f t="shared" si="128"/>
        <v>0</v>
      </c>
      <c r="O203" s="54">
        <f t="shared" si="128"/>
        <v>5016515.625</v>
      </c>
      <c r="Q203" s="66">
        <f t="shared" si="111"/>
        <v>2.9</v>
      </c>
      <c r="R203" s="58">
        <f t="shared" si="124"/>
        <v>-7.0000000000000007E-2</v>
      </c>
      <c r="S203" s="57">
        <f t="shared" si="124"/>
        <v>0.1</v>
      </c>
      <c r="T203" s="76">
        <f t="shared" si="112"/>
        <v>14883.577928477112</v>
      </c>
      <c r="U203" s="76">
        <f t="shared" si="113"/>
        <v>0</v>
      </c>
      <c r="W203" s="37">
        <f t="shared" si="114"/>
        <v>486.6666666666701</v>
      </c>
      <c r="X203" s="37">
        <f t="shared" si="99"/>
        <v>438.56543432023562</v>
      </c>
      <c r="Y203" s="39">
        <f t="shared" si="125"/>
        <v>0.5512646416871928</v>
      </c>
      <c r="Z203" s="39">
        <f t="shared" si="125"/>
        <v>0.52625318194399429</v>
      </c>
      <c r="AA203" s="72">
        <f t="shared" si="115"/>
        <v>925.23210098690572</v>
      </c>
      <c r="AB203" s="41"/>
      <c r="AC203" s="37">
        <f t="shared" si="116"/>
        <v>1591.6666666666781</v>
      </c>
      <c r="AD203" s="37">
        <f t="shared" si="100"/>
        <v>390.41912984856958</v>
      </c>
      <c r="AE203" s="39">
        <f t="shared" si="126"/>
        <v>0.45671984101443808</v>
      </c>
      <c r="AF203" s="39">
        <f t="shared" si="126"/>
        <v>0.16387004319564183</v>
      </c>
      <c r="AG203" s="72">
        <f t="shared" si="117"/>
        <v>2795.0766491969962</v>
      </c>
      <c r="AI203" s="37">
        <f t="shared" si="118"/>
        <v>485.18657090833682</v>
      </c>
      <c r="AJ203" s="37">
        <f t="shared" si="101"/>
        <v>547.32209231626564</v>
      </c>
      <c r="AK203" s="39">
        <f t="shared" si="102"/>
        <v>3.1280209657312187E-2</v>
      </c>
      <c r="AL203" s="39">
        <f t="shared" si="119"/>
        <v>5.7499999999999996E-2</v>
      </c>
      <c r="AM203" s="72">
        <f t="shared" si="120"/>
        <v>1472.9643862049832</v>
      </c>
      <c r="AO203" s="13">
        <f t="shared" si="103"/>
        <v>0.25</v>
      </c>
      <c r="AP203" s="39">
        <f t="shared" si="121"/>
        <v>3.1049999999999998E-2</v>
      </c>
      <c r="AQ203" s="72">
        <f t="shared" si="122"/>
        <v>0</v>
      </c>
      <c r="AS203" s="58">
        <f t="shared" si="127"/>
        <v>1</v>
      </c>
      <c r="AT203" s="57">
        <f t="shared" si="127"/>
        <v>1</v>
      </c>
      <c r="AU203" s="57">
        <f t="shared" si="127"/>
        <v>2.2999999999999998</v>
      </c>
      <c r="AV203" s="76">
        <f t="shared" si="104"/>
        <v>0</v>
      </c>
      <c r="AW203" s="76">
        <f t="shared" si="105"/>
        <v>0</v>
      </c>
      <c r="AX203" s="76">
        <f t="shared" si="106"/>
        <v>11537.9859375</v>
      </c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</row>
    <row r="204" spans="1:65" hidden="1" outlineLevel="1" x14ac:dyDescent="0.25">
      <c r="A204" s="84">
        <f t="shared" si="107"/>
        <v>41487</v>
      </c>
      <c r="B204" s="23">
        <f t="shared" si="108"/>
        <v>41487</v>
      </c>
      <c r="C204" s="24">
        <f t="shared" si="123"/>
        <v>154</v>
      </c>
      <c r="D204" s="25">
        <f t="shared" si="109"/>
        <v>12.833333333333334</v>
      </c>
      <c r="F204" s="76">
        <f t="shared" si="97"/>
        <v>14883.577928477112</v>
      </c>
      <c r="G204" s="80">
        <f t="shared" si="98"/>
        <v>-16734.249979067776</v>
      </c>
      <c r="H204" s="80">
        <f t="shared" si="110"/>
        <v>-1850.6720505906633</v>
      </c>
      <c r="I204" s="112"/>
      <c r="J204" s="53">
        <f t="shared" si="129"/>
        <v>0</v>
      </c>
      <c r="K204" s="53">
        <f t="shared" si="129"/>
        <v>0</v>
      </c>
      <c r="L204" s="53">
        <f t="shared" si="129"/>
        <v>0</v>
      </c>
      <c r="M204" s="53">
        <f t="shared" si="128"/>
        <v>0</v>
      </c>
      <c r="N204" s="53">
        <f t="shared" si="128"/>
        <v>0</v>
      </c>
      <c r="O204" s="54">
        <f t="shared" si="128"/>
        <v>5016515.625</v>
      </c>
      <c r="Q204" s="66">
        <f t="shared" si="111"/>
        <v>2.9</v>
      </c>
      <c r="R204" s="58">
        <f t="shared" si="124"/>
        <v>-7.0000000000000007E-2</v>
      </c>
      <c r="S204" s="57">
        <f t="shared" si="124"/>
        <v>0.1</v>
      </c>
      <c r="T204" s="76">
        <f t="shared" si="112"/>
        <v>14883.577928477112</v>
      </c>
      <c r="U204" s="76">
        <f t="shared" si="113"/>
        <v>0</v>
      </c>
      <c r="W204" s="37">
        <f t="shared" si="114"/>
        <v>486.6666666666701</v>
      </c>
      <c r="X204" s="37">
        <f t="shared" si="99"/>
        <v>439.16994894062037</v>
      </c>
      <c r="Y204" s="39">
        <f t="shared" si="125"/>
        <v>0.55202449987373137</v>
      </c>
      <c r="Z204" s="39">
        <f t="shared" si="125"/>
        <v>0.52697856456107683</v>
      </c>
      <c r="AA204" s="72">
        <f t="shared" si="115"/>
        <v>925.83661560729047</v>
      </c>
      <c r="AB204" s="41"/>
      <c r="AC204" s="37">
        <f t="shared" si="116"/>
        <v>1591.6666666666781</v>
      </c>
      <c r="AD204" s="37">
        <f t="shared" si="100"/>
        <v>390.9572800391727</v>
      </c>
      <c r="AE204" s="39">
        <f t="shared" si="126"/>
        <v>0.45734937950449478</v>
      </c>
      <c r="AF204" s="39">
        <f t="shared" si="126"/>
        <v>0.16409592017819152</v>
      </c>
      <c r="AG204" s="72">
        <f t="shared" si="117"/>
        <v>2796.7354186116086</v>
      </c>
      <c r="AI204" s="37">
        <f t="shared" si="118"/>
        <v>485.18657090833682</v>
      </c>
      <c r="AJ204" s="37">
        <f t="shared" si="101"/>
        <v>547.88897899213839</v>
      </c>
      <c r="AK204" s="39">
        <f t="shared" si="102"/>
        <v>3.131260800980367E-2</v>
      </c>
      <c r="AL204" s="39">
        <f t="shared" si="119"/>
        <v>5.7499999999999996E-2</v>
      </c>
      <c r="AM204" s="72">
        <f t="shared" si="120"/>
        <v>1473.6920073488764</v>
      </c>
      <c r="AO204" s="13">
        <f t="shared" si="103"/>
        <v>0.25</v>
      </c>
      <c r="AP204" s="39">
        <f t="shared" si="121"/>
        <v>3.1049999999999998E-2</v>
      </c>
      <c r="AQ204" s="72">
        <f t="shared" si="122"/>
        <v>0</v>
      </c>
      <c r="AS204" s="58">
        <f t="shared" si="127"/>
        <v>1</v>
      </c>
      <c r="AT204" s="57">
        <f t="shared" si="127"/>
        <v>1</v>
      </c>
      <c r="AU204" s="57">
        <f t="shared" si="127"/>
        <v>2.2999999999999998</v>
      </c>
      <c r="AV204" s="76">
        <f t="shared" si="104"/>
        <v>0</v>
      </c>
      <c r="AW204" s="76">
        <f t="shared" si="105"/>
        <v>0</v>
      </c>
      <c r="AX204" s="76">
        <f t="shared" si="106"/>
        <v>11537.9859375</v>
      </c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</row>
    <row r="205" spans="1:65" hidden="1" outlineLevel="1" x14ac:dyDescent="0.25">
      <c r="A205" s="84">
        <f t="shared" si="107"/>
        <v>41518</v>
      </c>
      <c r="B205" s="23">
        <f t="shared" si="108"/>
        <v>41518</v>
      </c>
      <c r="C205" s="24">
        <f t="shared" si="123"/>
        <v>155</v>
      </c>
      <c r="D205" s="25">
        <f t="shared" si="109"/>
        <v>12.916666666666666</v>
      </c>
      <c r="F205" s="76">
        <f t="shared" si="97"/>
        <v>14883.577928477112</v>
      </c>
      <c r="G205" s="80">
        <f t="shared" si="98"/>
        <v>-16737.244757567485</v>
      </c>
      <c r="H205" s="80">
        <f t="shared" si="110"/>
        <v>-1853.6668290903726</v>
      </c>
      <c r="I205" s="112"/>
      <c r="J205" s="53">
        <f t="shared" si="129"/>
        <v>0</v>
      </c>
      <c r="K205" s="53">
        <f t="shared" si="129"/>
        <v>0</v>
      </c>
      <c r="L205" s="53">
        <f t="shared" si="129"/>
        <v>0</v>
      </c>
      <c r="M205" s="53">
        <f t="shared" si="128"/>
        <v>0</v>
      </c>
      <c r="N205" s="53">
        <f t="shared" si="128"/>
        <v>0</v>
      </c>
      <c r="O205" s="54">
        <f t="shared" si="128"/>
        <v>5016515.625</v>
      </c>
      <c r="Q205" s="66">
        <f t="shared" si="111"/>
        <v>2.9</v>
      </c>
      <c r="R205" s="58">
        <f t="shared" si="124"/>
        <v>-7.0000000000000007E-2</v>
      </c>
      <c r="S205" s="57">
        <f t="shared" si="124"/>
        <v>0.1</v>
      </c>
      <c r="T205" s="76">
        <f t="shared" si="112"/>
        <v>14883.577928477112</v>
      </c>
      <c r="U205" s="76">
        <f t="shared" si="113"/>
        <v>0</v>
      </c>
      <c r="W205" s="37">
        <f t="shared" si="114"/>
        <v>486.66666666665975</v>
      </c>
      <c r="X205" s="37">
        <f t="shared" si="99"/>
        <v>439.77529681847028</v>
      </c>
      <c r="Y205" s="39">
        <f t="shared" si="125"/>
        <v>0.55278540544190835</v>
      </c>
      <c r="Z205" s="39">
        <f t="shared" si="125"/>
        <v>0.52770494703898529</v>
      </c>
      <c r="AA205" s="72">
        <f t="shared" si="115"/>
        <v>926.44196348513003</v>
      </c>
      <c r="AB205" s="41"/>
      <c r="AC205" s="37">
        <f t="shared" si="116"/>
        <v>1591.6666666666442</v>
      </c>
      <c r="AD205" s="37">
        <f t="shared" si="100"/>
        <v>391.49617201111346</v>
      </c>
      <c r="AE205" s="39">
        <f t="shared" si="126"/>
        <v>0.45797978574470127</v>
      </c>
      <c r="AF205" s="39">
        <f t="shared" si="126"/>
        <v>0.16432210850752704</v>
      </c>
      <c r="AG205" s="72">
        <f t="shared" si="117"/>
        <v>2798.396474458908</v>
      </c>
      <c r="AI205" s="37">
        <f t="shared" si="118"/>
        <v>485.18657090832647</v>
      </c>
      <c r="AJ205" s="37">
        <f t="shared" si="101"/>
        <v>548.45645281861505</v>
      </c>
      <c r="AK205" s="39">
        <f t="shared" si="102"/>
        <v>3.1345039918759636E-2</v>
      </c>
      <c r="AL205" s="39">
        <f t="shared" si="119"/>
        <v>5.7499999999999996E-2</v>
      </c>
      <c r="AM205" s="72">
        <f t="shared" si="120"/>
        <v>1474.4203821234478</v>
      </c>
      <c r="AO205" s="13">
        <f t="shared" si="103"/>
        <v>0.25</v>
      </c>
      <c r="AP205" s="39">
        <f t="shared" si="121"/>
        <v>3.1049999999999998E-2</v>
      </c>
      <c r="AQ205" s="72">
        <f t="shared" si="122"/>
        <v>0</v>
      </c>
      <c r="AS205" s="58">
        <f t="shared" si="127"/>
        <v>1</v>
      </c>
      <c r="AT205" s="57">
        <f t="shared" si="127"/>
        <v>1</v>
      </c>
      <c r="AU205" s="57">
        <f t="shared" si="127"/>
        <v>2.2999999999999998</v>
      </c>
      <c r="AV205" s="76">
        <f t="shared" si="104"/>
        <v>0</v>
      </c>
      <c r="AW205" s="76">
        <f t="shared" si="105"/>
        <v>0</v>
      </c>
      <c r="AX205" s="76">
        <f t="shared" si="106"/>
        <v>11537.9859375</v>
      </c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</row>
    <row r="206" spans="1:65" hidden="1" outlineLevel="1" x14ac:dyDescent="0.25">
      <c r="A206" s="84">
        <f t="shared" si="107"/>
        <v>41548</v>
      </c>
      <c r="B206" s="23">
        <f t="shared" si="108"/>
        <v>41548</v>
      </c>
      <c r="C206" s="24">
        <f t="shared" si="123"/>
        <v>156</v>
      </c>
      <c r="D206" s="25">
        <f t="shared" si="109"/>
        <v>13</v>
      </c>
      <c r="F206" s="76">
        <f t="shared" si="97"/>
        <v>14883.577928477112</v>
      </c>
      <c r="G206" s="80">
        <f t="shared" si="98"/>
        <v>-16740.243414468991</v>
      </c>
      <c r="H206" s="80">
        <f t="shared" si="110"/>
        <v>-1856.6654859918781</v>
      </c>
      <c r="I206" s="112"/>
      <c r="J206" s="53">
        <f t="shared" si="129"/>
        <v>0</v>
      </c>
      <c r="K206" s="53">
        <f t="shared" si="129"/>
        <v>0</v>
      </c>
      <c r="L206" s="53">
        <f t="shared" si="129"/>
        <v>0</v>
      </c>
      <c r="M206" s="53">
        <f t="shared" si="128"/>
        <v>0</v>
      </c>
      <c r="N206" s="53">
        <f t="shared" si="128"/>
        <v>0</v>
      </c>
      <c r="O206" s="54">
        <f t="shared" si="128"/>
        <v>5016515.625</v>
      </c>
      <c r="Q206" s="66">
        <f t="shared" si="111"/>
        <v>2.9</v>
      </c>
      <c r="R206" s="58">
        <f t="shared" si="124"/>
        <v>-7.0000000000000007E-2</v>
      </c>
      <c r="S206" s="57">
        <f t="shared" si="124"/>
        <v>0.1</v>
      </c>
      <c r="T206" s="76">
        <f t="shared" si="112"/>
        <v>14883.577928477112</v>
      </c>
      <c r="U206" s="76">
        <f t="shared" si="113"/>
        <v>0</v>
      </c>
      <c r="W206" s="37">
        <f t="shared" si="114"/>
        <v>486.6666666666701</v>
      </c>
      <c r="X206" s="37">
        <f t="shared" si="99"/>
        <v>440.38147910236825</v>
      </c>
      <c r="Y206" s="39">
        <f t="shared" si="125"/>
        <v>0.55354735983542525</v>
      </c>
      <c r="Z206" s="39">
        <f t="shared" si="125"/>
        <v>0.52843233075591878</v>
      </c>
      <c r="AA206" s="72">
        <f t="shared" si="115"/>
        <v>927.04814576903834</v>
      </c>
      <c r="AB206" s="41"/>
      <c r="AC206" s="37">
        <f t="shared" si="116"/>
        <v>1591.6666666666781</v>
      </c>
      <c r="AD206" s="37">
        <f t="shared" si="100"/>
        <v>392.03580678688155</v>
      </c>
      <c r="AE206" s="39">
        <f t="shared" si="126"/>
        <v>0.45861106093115656</v>
      </c>
      <c r="AF206" s="39">
        <f t="shared" si="126"/>
        <v>0.16454860861280601</v>
      </c>
      <c r="AG206" s="72">
        <f t="shared" si="117"/>
        <v>2800.0598198906191</v>
      </c>
      <c r="AI206" s="37">
        <f t="shared" si="118"/>
        <v>485.18657090833682</v>
      </c>
      <c r="AJ206" s="37">
        <f t="shared" si="101"/>
        <v>549.02451440386926</v>
      </c>
      <c r="AK206" s="39">
        <f t="shared" si="102"/>
        <v>3.1377505418936052E-2</v>
      </c>
      <c r="AL206" s="39">
        <f t="shared" si="119"/>
        <v>5.7499999999999996E-2</v>
      </c>
      <c r="AM206" s="72">
        <f t="shared" si="120"/>
        <v>1475.1495113093331</v>
      </c>
      <c r="AO206" s="13">
        <f t="shared" si="103"/>
        <v>0.25</v>
      </c>
      <c r="AP206" s="39">
        <f t="shared" si="121"/>
        <v>3.1049999999999998E-2</v>
      </c>
      <c r="AQ206" s="72">
        <f t="shared" si="122"/>
        <v>0</v>
      </c>
      <c r="AS206" s="58">
        <f t="shared" si="127"/>
        <v>1</v>
      </c>
      <c r="AT206" s="57">
        <f t="shared" si="127"/>
        <v>1</v>
      </c>
      <c r="AU206" s="57">
        <f t="shared" si="127"/>
        <v>2.2999999999999998</v>
      </c>
      <c r="AV206" s="76">
        <f t="shared" si="104"/>
        <v>0</v>
      </c>
      <c r="AW206" s="76">
        <f t="shared" si="105"/>
        <v>0</v>
      </c>
      <c r="AX206" s="76">
        <f t="shared" si="106"/>
        <v>11537.9859375</v>
      </c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</row>
    <row r="207" spans="1:65" hidden="1" outlineLevel="1" x14ac:dyDescent="0.25">
      <c r="A207" s="84">
        <f t="shared" si="107"/>
        <v>41579</v>
      </c>
      <c r="B207" s="23">
        <f t="shared" si="108"/>
        <v>41579</v>
      </c>
      <c r="C207" s="24">
        <f t="shared" si="123"/>
        <v>157</v>
      </c>
      <c r="D207" s="25">
        <f t="shared" si="109"/>
        <v>13.083333333333334</v>
      </c>
      <c r="F207" s="76">
        <f t="shared" si="97"/>
        <v>14883.577928477112</v>
      </c>
      <c r="G207" s="80">
        <f t="shared" si="98"/>
        <v>-16743.245954859496</v>
      </c>
      <c r="H207" s="80">
        <f t="shared" si="110"/>
        <v>-1859.6680263823837</v>
      </c>
      <c r="I207" s="112"/>
      <c r="J207" s="53">
        <f t="shared" si="129"/>
        <v>0</v>
      </c>
      <c r="K207" s="53">
        <f t="shared" si="129"/>
        <v>0</v>
      </c>
      <c r="L207" s="53">
        <f t="shared" si="129"/>
        <v>0</v>
      </c>
      <c r="M207" s="53">
        <f t="shared" si="128"/>
        <v>0</v>
      </c>
      <c r="N207" s="53">
        <f t="shared" si="128"/>
        <v>0</v>
      </c>
      <c r="O207" s="54">
        <f t="shared" si="128"/>
        <v>5016515.625</v>
      </c>
      <c r="Q207" s="66">
        <f t="shared" si="111"/>
        <v>2.9</v>
      </c>
      <c r="R207" s="58">
        <f t="shared" si="124"/>
        <v>-7.0000000000000007E-2</v>
      </c>
      <c r="S207" s="57">
        <f t="shared" si="124"/>
        <v>0.1</v>
      </c>
      <c r="T207" s="76">
        <f t="shared" si="112"/>
        <v>14883.577928477112</v>
      </c>
      <c r="U207" s="76">
        <f t="shared" si="113"/>
        <v>0</v>
      </c>
      <c r="W207" s="37">
        <f t="shared" si="114"/>
        <v>486.6666666666701</v>
      </c>
      <c r="X207" s="37">
        <f t="shared" si="99"/>
        <v>440.98849694242358</v>
      </c>
      <c r="Y207" s="39">
        <f t="shared" si="125"/>
        <v>0.55431036449997328</v>
      </c>
      <c r="Z207" s="39">
        <f t="shared" si="125"/>
        <v>0.52916071709197621</v>
      </c>
      <c r="AA207" s="72">
        <f t="shared" si="115"/>
        <v>927.65516360909373</v>
      </c>
      <c r="AB207" s="41"/>
      <c r="AC207" s="37">
        <f t="shared" si="116"/>
        <v>1591.6666666666781</v>
      </c>
      <c r="AD207" s="37">
        <f t="shared" si="100"/>
        <v>392.57618539032609</v>
      </c>
      <c r="AE207" s="39">
        <f t="shared" si="126"/>
        <v>0.45924320626160814</v>
      </c>
      <c r="AF207" s="39">
        <f t="shared" si="126"/>
        <v>0.16477542092377753</v>
      </c>
      <c r="AG207" s="72">
        <f t="shared" si="117"/>
        <v>2801.7254580625577</v>
      </c>
      <c r="AI207" s="37">
        <f t="shared" si="118"/>
        <v>485.18657090833682</v>
      </c>
      <c r="AJ207" s="37">
        <f t="shared" si="101"/>
        <v>549.59316435663482</v>
      </c>
      <c r="AK207" s="39">
        <f t="shared" si="102"/>
        <v>3.1410004545124895E-2</v>
      </c>
      <c r="AL207" s="39">
        <f t="shared" si="119"/>
        <v>5.7499999999999996E-2</v>
      </c>
      <c r="AM207" s="72">
        <f t="shared" si="120"/>
        <v>1475.8793956878451</v>
      </c>
      <c r="AO207" s="13">
        <f t="shared" si="103"/>
        <v>0.25</v>
      </c>
      <c r="AP207" s="39">
        <f t="shared" si="121"/>
        <v>3.1049999999999998E-2</v>
      </c>
      <c r="AQ207" s="72">
        <f t="shared" si="122"/>
        <v>0</v>
      </c>
      <c r="AS207" s="58">
        <f t="shared" si="127"/>
        <v>1</v>
      </c>
      <c r="AT207" s="57">
        <f t="shared" si="127"/>
        <v>1</v>
      </c>
      <c r="AU207" s="57">
        <f t="shared" si="127"/>
        <v>2.2999999999999998</v>
      </c>
      <c r="AV207" s="76">
        <f t="shared" si="104"/>
        <v>0</v>
      </c>
      <c r="AW207" s="76">
        <f t="shared" si="105"/>
        <v>0</v>
      </c>
      <c r="AX207" s="76">
        <f t="shared" si="106"/>
        <v>11537.9859375</v>
      </c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</row>
    <row r="208" spans="1:65" hidden="1" outlineLevel="1" x14ac:dyDescent="0.25">
      <c r="A208" s="84">
        <f t="shared" si="107"/>
        <v>41609</v>
      </c>
      <c r="B208" s="23">
        <f t="shared" si="108"/>
        <v>41609</v>
      </c>
      <c r="C208" s="24">
        <f t="shared" si="123"/>
        <v>158</v>
      </c>
      <c r="D208" s="25">
        <f t="shared" si="109"/>
        <v>13.166666666666666</v>
      </c>
      <c r="F208" s="76">
        <f t="shared" si="97"/>
        <v>14883.577928477112</v>
      </c>
      <c r="G208" s="80">
        <f t="shared" si="98"/>
        <v>-16746.252383833205</v>
      </c>
      <c r="H208" s="80">
        <f t="shared" si="110"/>
        <v>-1862.6744553560929</v>
      </c>
      <c r="I208" s="112"/>
      <c r="J208" s="53">
        <f t="shared" si="129"/>
        <v>0</v>
      </c>
      <c r="K208" s="53">
        <f t="shared" si="129"/>
        <v>0</v>
      </c>
      <c r="L208" s="53">
        <f t="shared" si="129"/>
        <v>0</v>
      </c>
      <c r="M208" s="53">
        <f t="shared" si="128"/>
        <v>0</v>
      </c>
      <c r="N208" s="53">
        <f t="shared" si="128"/>
        <v>0</v>
      </c>
      <c r="O208" s="54">
        <f t="shared" si="128"/>
        <v>5016515.625</v>
      </c>
      <c r="Q208" s="66">
        <f t="shared" si="111"/>
        <v>2.9</v>
      </c>
      <c r="R208" s="58">
        <f t="shared" si="124"/>
        <v>-7.0000000000000007E-2</v>
      </c>
      <c r="S208" s="57">
        <f t="shared" si="124"/>
        <v>0.1</v>
      </c>
      <c r="T208" s="76">
        <f t="shared" si="112"/>
        <v>14883.577928477112</v>
      </c>
      <c r="U208" s="76">
        <f t="shared" si="113"/>
        <v>0</v>
      </c>
      <c r="W208" s="37">
        <f t="shared" si="114"/>
        <v>486.66666666665975</v>
      </c>
      <c r="X208" s="37">
        <f t="shared" si="99"/>
        <v>441.59635149035955</v>
      </c>
      <c r="Y208" s="39">
        <f t="shared" si="125"/>
        <v>0.55507442088323655</v>
      </c>
      <c r="Z208" s="39">
        <f t="shared" si="125"/>
        <v>0.52989010742915854</v>
      </c>
      <c r="AA208" s="72">
        <f t="shared" si="115"/>
        <v>928.26301815701936</v>
      </c>
      <c r="AB208" s="41"/>
      <c r="AC208" s="37">
        <f t="shared" si="116"/>
        <v>1591.6666666666442</v>
      </c>
      <c r="AD208" s="37">
        <f t="shared" si="100"/>
        <v>393.11730884673216</v>
      </c>
      <c r="AE208" s="39">
        <f t="shared" si="126"/>
        <v>0.45987622293545483</v>
      </c>
      <c r="AF208" s="39">
        <f t="shared" si="126"/>
        <v>0.16500254587078314</v>
      </c>
      <c r="AG208" s="72">
        <f t="shared" si="117"/>
        <v>2803.3933921350163</v>
      </c>
      <c r="AI208" s="37">
        <f t="shared" si="118"/>
        <v>485.18657090832647</v>
      </c>
      <c r="AJ208" s="37">
        <f t="shared" si="101"/>
        <v>550.16240328631079</v>
      </c>
      <c r="AK208" s="39">
        <f t="shared" si="102"/>
        <v>3.1442537332154158E-2</v>
      </c>
      <c r="AL208" s="39">
        <f t="shared" si="119"/>
        <v>5.7499999999999996E-2</v>
      </c>
      <c r="AM208" s="72">
        <f t="shared" si="120"/>
        <v>1476.610036041171</v>
      </c>
      <c r="AO208" s="13">
        <f t="shared" si="103"/>
        <v>0.25</v>
      </c>
      <c r="AP208" s="39">
        <f t="shared" si="121"/>
        <v>3.1049999999999998E-2</v>
      </c>
      <c r="AQ208" s="72">
        <f t="shared" si="122"/>
        <v>0</v>
      </c>
      <c r="AS208" s="58">
        <f t="shared" si="127"/>
        <v>1</v>
      </c>
      <c r="AT208" s="57">
        <f t="shared" si="127"/>
        <v>1</v>
      </c>
      <c r="AU208" s="57">
        <f t="shared" si="127"/>
        <v>2.2999999999999998</v>
      </c>
      <c r="AV208" s="76">
        <f t="shared" si="104"/>
        <v>0</v>
      </c>
      <c r="AW208" s="76">
        <f t="shared" si="105"/>
        <v>0</v>
      </c>
      <c r="AX208" s="76">
        <f t="shared" si="106"/>
        <v>11537.9859375</v>
      </c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</row>
    <row r="209" spans="1:65" hidden="1" outlineLevel="1" x14ac:dyDescent="0.25">
      <c r="A209" s="84">
        <f t="shared" si="107"/>
        <v>41640</v>
      </c>
      <c r="B209" s="23">
        <f t="shared" si="108"/>
        <v>41640</v>
      </c>
      <c r="C209" s="24">
        <f t="shared" si="123"/>
        <v>159</v>
      </c>
      <c r="D209" s="25">
        <f t="shared" si="109"/>
        <v>13.25</v>
      </c>
      <c r="F209" s="76">
        <f t="shared" si="97"/>
        <v>14883.577928477112</v>
      </c>
      <c r="G209" s="80">
        <f t="shared" si="98"/>
        <v>-16749.262706491332</v>
      </c>
      <c r="H209" s="80">
        <f t="shared" si="110"/>
        <v>-1865.6847780142198</v>
      </c>
      <c r="I209" s="112"/>
      <c r="J209" s="53">
        <f t="shared" si="129"/>
        <v>0</v>
      </c>
      <c r="K209" s="53">
        <f t="shared" si="129"/>
        <v>0</v>
      </c>
      <c r="L209" s="53">
        <f t="shared" si="129"/>
        <v>0</v>
      </c>
      <c r="M209" s="53">
        <f t="shared" si="128"/>
        <v>0</v>
      </c>
      <c r="N209" s="53">
        <f t="shared" si="128"/>
        <v>0</v>
      </c>
      <c r="O209" s="54">
        <f t="shared" si="128"/>
        <v>5016515.625</v>
      </c>
      <c r="Q209" s="66">
        <f t="shared" si="111"/>
        <v>2.9</v>
      </c>
      <c r="R209" s="58">
        <f t="shared" si="124"/>
        <v>-7.0000000000000007E-2</v>
      </c>
      <c r="S209" s="57">
        <f t="shared" si="124"/>
        <v>0.1</v>
      </c>
      <c r="T209" s="76">
        <f t="shared" si="112"/>
        <v>14883.577928477112</v>
      </c>
      <c r="U209" s="76">
        <f t="shared" si="113"/>
        <v>0</v>
      </c>
      <c r="W209" s="37">
        <f t="shared" si="114"/>
        <v>486.6666666666701</v>
      </c>
      <c r="X209" s="37">
        <f t="shared" si="99"/>
        <v>442.20504389951481</v>
      </c>
      <c r="Y209" s="39">
        <f t="shared" si="125"/>
        <v>0.55583953043489476</v>
      </c>
      <c r="Z209" s="39">
        <f t="shared" si="125"/>
        <v>0.53062050315137199</v>
      </c>
      <c r="AA209" s="72">
        <f t="shared" si="115"/>
        <v>928.8717105661849</v>
      </c>
      <c r="AB209" s="41"/>
      <c r="AC209" s="37">
        <f t="shared" si="116"/>
        <v>1591.6666666666781</v>
      </c>
      <c r="AD209" s="37">
        <f t="shared" si="100"/>
        <v>393.65917818282372</v>
      </c>
      <c r="AE209" s="39">
        <f t="shared" si="126"/>
        <v>0.46051011215374832</v>
      </c>
      <c r="AF209" s="39">
        <f t="shared" si="126"/>
        <v>0.16522998388475749</v>
      </c>
      <c r="AG209" s="72">
        <f t="shared" si="117"/>
        <v>2805.0636252727704</v>
      </c>
      <c r="AI209" s="37">
        <f t="shared" si="118"/>
        <v>485.18657090833682</v>
      </c>
      <c r="AJ209" s="37">
        <f t="shared" si="101"/>
        <v>550.73223180296327</v>
      </c>
      <c r="AK209" s="39">
        <f t="shared" si="102"/>
        <v>3.1475103814887946E-2</v>
      </c>
      <c r="AL209" s="39">
        <f t="shared" si="119"/>
        <v>5.7499999999999996E-2</v>
      </c>
      <c r="AM209" s="72">
        <f t="shared" si="120"/>
        <v>1477.3414331523752</v>
      </c>
      <c r="AO209" s="13">
        <f t="shared" si="103"/>
        <v>0.25</v>
      </c>
      <c r="AP209" s="39">
        <f t="shared" si="121"/>
        <v>3.1049999999999998E-2</v>
      </c>
      <c r="AQ209" s="72">
        <f t="shared" si="122"/>
        <v>0</v>
      </c>
      <c r="AS209" s="58">
        <f t="shared" si="127"/>
        <v>1</v>
      </c>
      <c r="AT209" s="57">
        <f t="shared" si="127"/>
        <v>1</v>
      </c>
      <c r="AU209" s="57">
        <f t="shared" si="127"/>
        <v>2.2999999999999998</v>
      </c>
      <c r="AV209" s="76">
        <f t="shared" si="104"/>
        <v>0</v>
      </c>
      <c r="AW209" s="76">
        <f t="shared" si="105"/>
        <v>0</v>
      </c>
      <c r="AX209" s="76">
        <f t="shared" si="106"/>
        <v>11537.9859375</v>
      </c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</row>
    <row r="210" spans="1:65" hidden="1" outlineLevel="1" x14ac:dyDescent="0.25">
      <c r="A210" s="84">
        <f t="shared" si="107"/>
        <v>41671</v>
      </c>
      <c r="B210" s="23">
        <f t="shared" si="108"/>
        <v>41671</v>
      </c>
      <c r="C210" s="24">
        <f t="shared" si="123"/>
        <v>160</v>
      </c>
      <c r="D210" s="25">
        <f t="shared" si="109"/>
        <v>13.333333333333334</v>
      </c>
      <c r="F210" s="76">
        <f t="shared" si="97"/>
        <v>14883.577928477112</v>
      </c>
      <c r="G210" s="80">
        <f t="shared" si="98"/>
        <v>-16752.276927941333</v>
      </c>
      <c r="H210" s="80">
        <f t="shared" si="110"/>
        <v>-1868.6989994642208</v>
      </c>
      <c r="I210" s="112"/>
      <c r="J210" s="53">
        <f t="shared" si="129"/>
        <v>0</v>
      </c>
      <c r="K210" s="53">
        <f t="shared" si="129"/>
        <v>0</v>
      </c>
      <c r="L210" s="53">
        <f t="shared" si="129"/>
        <v>0</v>
      </c>
      <c r="M210" s="53">
        <f t="shared" si="128"/>
        <v>0</v>
      </c>
      <c r="N210" s="53">
        <f t="shared" si="128"/>
        <v>0</v>
      </c>
      <c r="O210" s="54">
        <f t="shared" si="128"/>
        <v>5016515.625</v>
      </c>
      <c r="Q210" s="66">
        <f t="shared" si="111"/>
        <v>2.9</v>
      </c>
      <c r="R210" s="58">
        <f t="shared" si="124"/>
        <v>-7.0000000000000007E-2</v>
      </c>
      <c r="S210" s="57">
        <f t="shared" si="124"/>
        <v>0.1</v>
      </c>
      <c r="T210" s="76">
        <f t="shared" si="112"/>
        <v>14883.577928477112</v>
      </c>
      <c r="U210" s="76">
        <f t="shared" si="113"/>
        <v>0</v>
      </c>
      <c r="W210" s="37">
        <f t="shared" si="114"/>
        <v>486.6666666666701</v>
      </c>
      <c r="X210" s="37">
        <f t="shared" si="99"/>
        <v>442.81457532476145</v>
      </c>
      <c r="Y210" s="39">
        <f t="shared" si="125"/>
        <v>0.55660569460662535</v>
      </c>
      <c r="Z210" s="39">
        <f t="shared" si="125"/>
        <v>0.53135190564443002</v>
      </c>
      <c r="AA210" s="72">
        <f t="shared" si="115"/>
        <v>929.48124199143149</v>
      </c>
      <c r="AB210" s="41"/>
      <c r="AC210" s="37">
        <f t="shared" si="116"/>
        <v>1591.6666666666781</v>
      </c>
      <c r="AD210" s="37">
        <f t="shared" si="100"/>
        <v>394.20179442668933</v>
      </c>
      <c r="AE210" s="39">
        <f t="shared" si="126"/>
        <v>0.46114487511919594</v>
      </c>
      <c r="AF210" s="39">
        <f t="shared" si="126"/>
        <v>0.16545773539722924</v>
      </c>
      <c r="AG210" s="72">
        <f t="shared" si="117"/>
        <v>2806.736160644703</v>
      </c>
      <c r="AI210" s="37">
        <f t="shared" si="118"/>
        <v>485.18657090833682</v>
      </c>
      <c r="AJ210" s="37">
        <f t="shared" si="101"/>
        <v>551.30265051721904</v>
      </c>
      <c r="AK210" s="39">
        <f t="shared" si="102"/>
        <v>3.1507704028226433E-2</v>
      </c>
      <c r="AL210" s="39">
        <f t="shared" si="119"/>
        <v>5.7499999999999996E-2</v>
      </c>
      <c r="AM210" s="72">
        <f t="shared" si="120"/>
        <v>1478.0735878052005</v>
      </c>
      <c r="AO210" s="13">
        <f t="shared" si="103"/>
        <v>0.25</v>
      </c>
      <c r="AP210" s="39">
        <f t="shared" si="121"/>
        <v>3.1049999999999998E-2</v>
      </c>
      <c r="AQ210" s="72">
        <f t="shared" si="122"/>
        <v>0</v>
      </c>
      <c r="AS210" s="58">
        <f t="shared" si="127"/>
        <v>1</v>
      </c>
      <c r="AT210" s="57">
        <f t="shared" si="127"/>
        <v>1</v>
      </c>
      <c r="AU210" s="57">
        <f t="shared" si="127"/>
        <v>2.2999999999999998</v>
      </c>
      <c r="AV210" s="76">
        <f t="shared" si="104"/>
        <v>0</v>
      </c>
      <c r="AW210" s="76">
        <f t="shared" si="105"/>
        <v>0</v>
      </c>
      <c r="AX210" s="76">
        <f t="shared" si="106"/>
        <v>11537.9859375</v>
      </c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</row>
    <row r="211" spans="1:65" hidden="1" outlineLevel="1" x14ac:dyDescent="0.25">
      <c r="A211" s="84">
        <f t="shared" si="107"/>
        <v>41699</v>
      </c>
      <c r="B211" s="23">
        <f t="shared" si="108"/>
        <v>41699</v>
      </c>
      <c r="C211" s="24">
        <f t="shared" si="123"/>
        <v>161</v>
      </c>
      <c r="D211" s="25">
        <f t="shared" si="109"/>
        <v>13.416666666666666</v>
      </c>
      <c r="F211" s="76">
        <f t="shared" si="97"/>
        <v>14883.577928477112</v>
      </c>
      <c r="G211" s="80">
        <f t="shared" si="98"/>
        <v>-16755.295053297712</v>
      </c>
      <c r="H211" s="80">
        <f t="shared" si="110"/>
        <v>-1871.7171248205996</v>
      </c>
      <c r="I211" s="112"/>
      <c r="J211" s="53">
        <f t="shared" si="129"/>
        <v>0</v>
      </c>
      <c r="K211" s="53">
        <f t="shared" si="129"/>
        <v>0</v>
      </c>
      <c r="L211" s="53">
        <f t="shared" si="129"/>
        <v>0</v>
      </c>
      <c r="M211" s="53">
        <f t="shared" si="128"/>
        <v>0</v>
      </c>
      <c r="N211" s="53">
        <f t="shared" si="128"/>
        <v>0</v>
      </c>
      <c r="O211" s="54">
        <f t="shared" si="128"/>
        <v>5016515.625</v>
      </c>
      <c r="Q211" s="66">
        <f t="shared" si="111"/>
        <v>2.9</v>
      </c>
      <c r="R211" s="58">
        <f t="shared" ref="R211:S230" si="130">IF($B211=" ",0,R$25)</f>
        <v>-7.0000000000000007E-2</v>
      </c>
      <c r="S211" s="57">
        <f t="shared" si="130"/>
        <v>0.1</v>
      </c>
      <c r="T211" s="76">
        <f t="shared" si="112"/>
        <v>14883.577928477112</v>
      </c>
      <c r="U211" s="76">
        <f t="shared" si="113"/>
        <v>0</v>
      </c>
      <c r="W211" s="37">
        <f t="shared" si="114"/>
        <v>486.66666666665975</v>
      </c>
      <c r="X211" s="37">
        <f t="shared" si="99"/>
        <v>443.42494692259157</v>
      </c>
      <c r="Y211" s="39">
        <f t="shared" ref="Y211:Z230" si="131">IF($B211=" ",0,Y$25*(1+Y$30)^(IF(Y$28&gt;$B211,-1,1)*(YEARFRAC($B211,Y$28))))</f>
        <v>0.55737291485210749</v>
      </c>
      <c r="Z211" s="39">
        <f t="shared" si="131"/>
        <v>0.53208431629605657</v>
      </c>
      <c r="AA211" s="72">
        <f t="shared" si="115"/>
        <v>930.09161358925132</v>
      </c>
      <c r="AB211" s="41"/>
      <c r="AC211" s="37">
        <f t="shared" si="116"/>
        <v>1591.6666666666442</v>
      </c>
      <c r="AD211" s="37">
        <f t="shared" si="100"/>
        <v>394.74515860785993</v>
      </c>
      <c r="AE211" s="39">
        <f t="shared" ref="AE211:AF230" si="132">IF($B211=" ",0,AE$25*(1+AE$30)^(IF(AE$28&gt;$B211,-1,1)*(YEARFRAC($B211,AE$28))))</f>
        <v>0.46178051303616297</v>
      </c>
      <c r="AF211" s="39">
        <f t="shared" si="132"/>
        <v>0.16568580084032192</v>
      </c>
      <c r="AG211" s="72">
        <f t="shared" si="117"/>
        <v>2808.4110014241942</v>
      </c>
      <c r="AI211" s="37">
        <f t="shared" si="118"/>
        <v>485.18657090832647</v>
      </c>
      <c r="AJ211" s="37">
        <f t="shared" si="101"/>
        <v>551.87366004037312</v>
      </c>
      <c r="AK211" s="39">
        <f t="shared" si="102"/>
        <v>3.1540338007105963E-2</v>
      </c>
      <c r="AL211" s="39">
        <f t="shared" si="119"/>
        <v>5.7499999999999996E-2</v>
      </c>
      <c r="AM211" s="72">
        <f t="shared" si="120"/>
        <v>1478.8065007842677</v>
      </c>
      <c r="AO211" s="13">
        <f t="shared" si="103"/>
        <v>0.25</v>
      </c>
      <c r="AP211" s="39">
        <f t="shared" si="121"/>
        <v>3.1049999999999998E-2</v>
      </c>
      <c r="AQ211" s="72">
        <f t="shared" si="122"/>
        <v>0</v>
      </c>
      <c r="AS211" s="58">
        <f t="shared" ref="AS211:AU230" si="133">IF($B211=" ",0,AS$25)</f>
        <v>1</v>
      </c>
      <c r="AT211" s="57">
        <f t="shared" si="133"/>
        <v>1</v>
      </c>
      <c r="AU211" s="57">
        <f t="shared" si="133"/>
        <v>2.2999999999999998</v>
      </c>
      <c r="AV211" s="76">
        <f t="shared" si="104"/>
        <v>0</v>
      </c>
      <c r="AW211" s="76">
        <f t="shared" si="105"/>
        <v>0</v>
      </c>
      <c r="AX211" s="76">
        <f t="shared" si="106"/>
        <v>11537.9859375</v>
      </c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</row>
    <row r="212" spans="1:65" hidden="1" outlineLevel="1" x14ac:dyDescent="0.25">
      <c r="A212" s="84">
        <f t="shared" si="107"/>
        <v>41730</v>
      </c>
      <c r="B212" s="23">
        <f t="shared" si="108"/>
        <v>41730</v>
      </c>
      <c r="C212" s="24">
        <f t="shared" si="123"/>
        <v>162</v>
      </c>
      <c r="D212" s="25">
        <f t="shared" si="109"/>
        <v>13.5</v>
      </c>
      <c r="F212" s="76">
        <f t="shared" si="97"/>
        <v>14883.577928477112</v>
      </c>
      <c r="G212" s="80">
        <f t="shared" si="98"/>
        <v>-16758.31708768199</v>
      </c>
      <c r="H212" s="80">
        <f t="shared" si="110"/>
        <v>-1874.7391592048771</v>
      </c>
      <c r="I212" s="112"/>
      <c r="J212" s="53">
        <f t="shared" si="129"/>
        <v>0</v>
      </c>
      <c r="K212" s="53">
        <f t="shared" si="129"/>
        <v>0</v>
      </c>
      <c r="L212" s="53">
        <f t="shared" si="129"/>
        <v>0</v>
      </c>
      <c r="M212" s="53">
        <f t="shared" si="128"/>
        <v>0</v>
      </c>
      <c r="N212" s="53">
        <f t="shared" si="128"/>
        <v>0</v>
      </c>
      <c r="O212" s="54">
        <f t="shared" si="128"/>
        <v>5016515.625</v>
      </c>
      <c r="Q212" s="66">
        <f t="shared" si="111"/>
        <v>2.9</v>
      </c>
      <c r="R212" s="58">
        <f t="shared" si="130"/>
        <v>-7.0000000000000007E-2</v>
      </c>
      <c r="S212" s="57">
        <f t="shared" si="130"/>
        <v>0.1</v>
      </c>
      <c r="T212" s="76">
        <f t="shared" si="112"/>
        <v>14883.577928477112</v>
      </c>
      <c r="U212" s="76">
        <f t="shared" si="113"/>
        <v>0</v>
      </c>
      <c r="W212" s="37">
        <f t="shared" si="114"/>
        <v>486.6666666666701</v>
      </c>
      <c r="X212" s="37">
        <f t="shared" si="99"/>
        <v>444.03615985112003</v>
      </c>
      <c r="Y212" s="39">
        <f t="shared" si="131"/>
        <v>0.55814119262702322</v>
      </c>
      <c r="Z212" s="39">
        <f t="shared" si="131"/>
        <v>0.53281773649588804</v>
      </c>
      <c r="AA212" s="72">
        <f t="shared" si="115"/>
        <v>930.70282651779007</v>
      </c>
      <c r="AB212" s="41"/>
      <c r="AC212" s="37">
        <f t="shared" si="116"/>
        <v>1591.6666666666781</v>
      </c>
      <c r="AD212" s="37">
        <f t="shared" si="100"/>
        <v>395.28927175731076</v>
      </c>
      <c r="AE212" s="39">
        <f t="shared" si="132"/>
        <v>0.46241702711067451</v>
      </c>
      <c r="AF212" s="39">
        <f t="shared" si="132"/>
        <v>0.16591418064675459</v>
      </c>
      <c r="AG212" s="72">
        <f t="shared" si="117"/>
        <v>2810.0881507891227</v>
      </c>
      <c r="AI212" s="37">
        <f t="shared" si="118"/>
        <v>485.18657090833682</v>
      </c>
      <c r="AJ212" s="37">
        <f t="shared" si="101"/>
        <v>552.44526098438882</v>
      </c>
      <c r="AK212" s="39">
        <f t="shared" si="102"/>
        <v>3.1573005786499062E-2</v>
      </c>
      <c r="AL212" s="39">
        <f t="shared" si="119"/>
        <v>5.7499999999999996E-2</v>
      </c>
      <c r="AM212" s="72">
        <f t="shared" si="120"/>
        <v>1479.540172875076</v>
      </c>
      <c r="AO212" s="13">
        <f t="shared" si="103"/>
        <v>0.25</v>
      </c>
      <c r="AP212" s="39">
        <f t="shared" si="121"/>
        <v>3.1049999999999998E-2</v>
      </c>
      <c r="AQ212" s="72">
        <f t="shared" si="122"/>
        <v>0</v>
      </c>
      <c r="AS212" s="58">
        <f t="shared" si="133"/>
        <v>1</v>
      </c>
      <c r="AT212" s="57">
        <f t="shared" si="133"/>
        <v>1</v>
      </c>
      <c r="AU212" s="57">
        <f t="shared" si="133"/>
        <v>2.2999999999999998</v>
      </c>
      <c r="AV212" s="76">
        <f t="shared" si="104"/>
        <v>0</v>
      </c>
      <c r="AW212" s="76">
        <f t="shared" si="105"/>
        <v>0</v>
      </c>
      <c r="AX212" s="76">
        <f t="shared" si="106"/>
        <v>11537.9859375</v>
      </c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</row>
    <row r="213" spans="1:65" hidden="1" outlineLevel="1" x14ac:dyDescent="0.25">
      <c r="A213" s="84">
        <f t="shared" si="107"/>
        <v>41760</v>
      </c>
      <c r="B213" s="23">
        <f t="shared" si="108"/>
        <v>41760</v>
      </c>
      <c r="C213" s="24">
        <f t="shared" si="123"/>
        <v>163</v>
      </c>
      <c r="D213" s="25">
        <f t="shared" si="109"/>
        <v>13.583333333333334</v>
      </c>
      <c r="F213" s="76">
        <f t="shared" si="97"/>
        <v>14883.577928477112</v>
      </c>
      <c r="G213" s="80">
        <f t="shared" si="98"/>
        <v>-16761.343036221973</v>
      </c>
      <c r="H213" s="80">
        <f t="shared" si="110"/>
        <v>-1877.7651077448609</v>
      </c>
      <c r="I213" s="112"/>
      <c r="J213" s="53">
        <f t="shared" si="129"/>
        <v>0</v>
      </c>
      <c r="K213" s="53">
        <f t="shared" si="129"/>
        <v>0</v>
      </c>
      <c r="L213" s="53">
        <f t="shared" si="129"/>
        <v>0</v>
      </c>
      <c r="M213" s="53">
        <f t="shared" si="128"/>
        <v>0</v>
      </c>
      <c r="N213" s="53">
        <f t="shared" si="128"/>
        <v>0</v>
      </c>
      <c r="O213" s="54">
        <f t="shared" si="128"/>
        <v>5016515.625</v>
      </c>
      <c r="Q213" s="66">
        <f t="shared" si="111"/>
        <v>2.9</v>
      </c>
      <c r="R213" s="58">
        <f t="shared" si="130"/>
        <v>-7.0000000000000007E-2</v>
      </c>
      <c r="S213" s="57">
        <f t="shared" si="130"/>
        <v>0.1</v>
      </c>
      <c r="T213" s="76">
        <f t="shared" si="112"/>
        <v>14883.577928477112</v>
      </c>
      <c r="U213" s="76">
        <f t="shared" si="113"/>
        <v>0</v>
      </c>
      <c r="W213" s="37">
        <f t="shared" si="114"/>
        <v>486.6666666666701</v>
      </c>
      <c r="X213" s="37">
        <f t="shared" si="99"/>
        <v>444.64821527000072</v>
      </c>
      <c r="Y213" s="39">
        <f t="shared" si="131"/>
        <v>0.55891052938906194</v>
      </c>
      <c r="Z213" s="39">
        <f t="shared" si="131"/>
        <v>0.53355216763547686</v>
      </c>
      <c r="AA213" s="72">
        <f t="shared" si="115"/>
        <v>931.31488193667087</v>
      </c>
      <c r="AB213" s="41"/>
      <c r="AC213" s="37">
        <f t="shared" si="116"/>
        <v>1591.6666666666781</v>
      </c>
      <c r="AD213" s="37">
        <f t="shared" si="100"/>
        <v>395.83413490738752</v>
      </c>
      <c r="AE213" s="39">
        <f t="shared" si="132"/>
        <v>0.46305441855041835</v>
      </c>
      <c r="AF213" s="39">
        <f t="shared" si="132"/>
        <v>0.16614287524984289</v>
      </c>
      <c r="AG213" s="72">
        <f t="shared" si="117"/>
        <v>2811.7676119214948</v>
      </c>
      <c r="AI213" s="37">
        <f t="shared" si="118"/>
        <v>485.18657090833682</v>
      </c>
      <c r="AJ213" s="37">
        <f t="shared" si="101"/>
        <v>553.0174539617924</v>
      </c>
      <c r="AK213" s="39">
        <f t="shared" si="102"/>
        <v>3.1605707401414475E-2</v>
      </c>
      <c r="AL213" s="39">
        <f t="shared" si="119"/>
        <v>5.7499999999999996E-2</v>
      </c>
      <c r="AM213" s="72">
        <f t="shared" si="120"/>
        <v>1480.2746048638064</v>
      </c>
      <c r="AO213" s="13">
        <f t="shared" si="103"/>
        <v>0.25</v>
      </c>
      <c r="AP213" s="39">
        <f t="shared" si="121"/>
        <v>3.1049999999999998E-2</v>
      </c>
      <c r="AQ213" s="72">
        <f t="shared" si="122"/>
        <v>0</v>
      </c>
      <c r="AS213" s="58">
        <f t="shared" si="133"/>
        <v>1</v>
      </c>
      <c r="AT213" s="57">
        <f t="shared" si="133"/>
        <v>1</v>
      </c>
      <c r="AU213" s="57">
        <f t="shared" si="133"/>
        <v>2.2999999999999998</v>
      </c>
      <c r="AV213" s="76">
        <f t="shared" si="104"/>
        <v>0</v>
      </c>
      <c r="AW213" s="76">
        <f t="shared" si="105"/>
        <v>0</v>
      </c>
      <c r="AX213" s="76">
        <f t="shared" si="106"/>
        <v>11537.9859375</v>
      </c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</row>
    <row r="214" spans="1:65" hidden="1" outlineLevel="1" x14ac:dyDescent="0.25">
      <c r="A214" s="84">
        <f t="shared" si="107"/>
        <v>41791</v>
      </c>
      <c r="B214" s="23">
        <f t="shared" si="108"/>
        <v>41791</v>
      </c>
      <c r="C214" s="24">
        <f t="shared" si="123"/>
        <v>164</v>
      </c>
      <c r="D214" s="25">
        <f t="shared" si="109"/>
        <v>13.666666666666666</v>
      </c>
      <c r="F214" s="76">
        <f t="shared" si="97"/>
        <v>14883.577928477112</v>
      </c>
      <c r="G214" s="80">
        <f t="shared" si="98"/>
        <v>-16764.372904052525</v>
      </c>
      <c r="H214" s="80">
        <f t="shared" si="110"/>
        <v>-1880.7949755754125</v>
      </c>
      <c r="I214" s="112"/>
      <c r="J214" s="53">
        <f t="shared" si="129"/>
        <v>0</v>
      </c>
      <c r="K214" s="53">
        <f t="shared" si="129"/>
        <v>0</v>
      </c>
      <c r="L214" s="53">
        <f t="shared" si="129"/>
        <v>0</v>
      </c>
      <c r="M214" s="53">
        <f t="shared" si="128"/>
        <v>0</v>
      </c>
      <c r="N214" s="53">
        <f t="shared" si="128"/>
        <v>0</v>
      </c>
      <c r="O214" s="54">
        <f t="shared" si="128"/>
        <v>5016515.625</v>
      </c>
      <c r="Q214" s="66">
        <f t="shared" si="111"/>
        <v>2.9</v>
      </c>
      <c r="R214" s="58">
        <f t="shared" si="130"/>
        <v>-7.0000000000000007E-2</v>
      </c>
      <c r="S214" s="57">
        <f t="shared" si="130"/>
        <v>0.1</v>
      </c>
      <c r="T214" s="76">
        <f t="shared" si="112"/>
        <v>14883.577928477112</v>
      </c>
      <c r="U214" s="76">
        <f t="shared" si="113"/>
        <v>0</v>
      </c>
      <c r="W214" s="37">
        <f t="shared" si="114"/>
        <v>486.66666666665975</v>
      </c>
      <c r="X214" s="37">
        <f t="shared" si="99"/>
        <v>445.26111434051495</v>
      </c>
      <c r="Y214" s="39">
        <f t="shared" si="131"/>
        <v>0.55968092659792168</v>
      </c>
      <c r="Z214" s="39">
        <f t="shared" si="131"/>
        <v>0.53428761110829315</v>
      </c>
      <c r="AA214" s="72">
        <f t="shared" si="115"/>
        <v>931.92778100717464</v>
      </c>
      <c r="AB214" s="41"/>
      <c r="AC214" s="37">
        <f t="shared" si="116"/>
        <v>1591.6666666666442</v>
      </c>
      <c r="AD214" s="37">
        <f t="shared" si="100"/>
        <v>396.37974909188438</v>
      </c>
      <c r="AE214" s="39">
        <f t="shared" si="132"/>
        <v>0.46369268856474671</v>
      </c>
      <c r="AF214" s="39">
        <f t="shared" si="132"/>
        <v>0.1663718850834997</v>
      </c>
      <c r="AG214" s="72">
        <f t="shared" si="117"/>
        <v>2813.4493880078307</v>
      </c>
      <c r="AI214" s="37">
        <f t="shared" si="118"/>
        <v>485.18657090832647</v>
      </c>
      <c r="AJ214" s="37">
        <f t="shared" si="101"/>
        <v>553.59023958578007</v>
      </c>
      <c r="AK214" s="39">
        <f t="shared" si="102"/>
        <v>3.1638442886897211E-2</v>
      </c>
      <c r="AL214" s="39">
        <f t="shared" si="119"/>
        <v>5.7499999999999996E-2</v>
      </c>
      <c r="AM214" s="72">
        <f t="shared" si="120"/>
        <v>1481.0097975375202</v>
      </c>
      <c r="AO214" s="13">
        <f t="shared" si="103"/>
        <v>0.25</v>
      </c>
      <c r="AP214" s="39">
        <f t="shared" si="121"/>
        <v>3.1049999999999998E-2</v>
      </c>
      <c r="AQ214" s="72">
        <f t="shared" si="122"/>
        <v>0</v>
      </c>
      <c r="AS214" s="58">
        <f t="shared" si="133"/>
        <v>1</v>
      </c>
      <c r="AT214" s="57">
        <f t="shared" si="133"/>
        <v>1</v>
      </c>
      <c r="AU214" s="57">
        <f t="shared" si="133"/>
        <v>2.2999999999999998</v>
      </c>
      <c r="AV214" s="76">
        <f t="shared" si="104"/>
        <v>0</v>
      </c>
      <c r="AW214" s="76">
        <f t="shared" si="105"/>
        <v>0</v>
      </c>
      <c r="AX214" s="76">
        <f t="shared" si="106"/>
        <v>11537.9859375</v>
      </c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</row>
    <row r="215" spans="1:65" hidden="1" outlineLevel="1" x14ac:dyDescent="0.25">
      <c r="A215" s="84">
        <f t="shared" si="107"/>
        <v>41821</v>
      </c>
      <c r="B215" s="23">
        <f t="shared" si="108"/>
        <v>41821</v>
      </c>
      <c r="C215" s="24">
        <f t="shared" si="123"/>
        <v>165</v>
      </c>
      <c r="D215" s="25">
        <f t="shared" si="109"/>
        <v>13.75</v>
      </c>
      <c r="F215" s="76">
        <f t="shared" si="97"/>
        <v>14883.577928477112</v>
      </c>
      <c r="G215" s="80">
        <f t="shared" si="98"/>
        <v>-16767.406696315571</v>
      </c>
      <c r="H215" s="80">
        <f t="shared" si="110"/>
        <v>-1883.8287678384586</v>
      </c>
      <c r="I215" s="112"/>
      <c r="J215" s="53">
        <f t="shared" si="129"/>
        <v>0</v>
      </c>
      <c r="K215" s="53">
        <f t="shared" si="129"/>
        <v>0</v>
      </c>
      <c r="L215" s="53">
        <f t="shared" si="129"/>
        <v>0</v>
      </c>
      <c r="M215" s="53">
        <f t="shared" si="128"/>
        <v>0</v>
      </c>
      <c r="N215" s="53">
        <f t="shared" si="128"/>
        <v>0</v>
      </c>
      <c r="O215" s="54">
        <f t="shared" si="128"/>
        <v>5016515.625</v>
      </c>
      <c r="Q215" s="66">
        <f t="shared" si="111"/>
        <v>2.9</v>
      </c>
      <c r="R215" s="58">
        <f t="shared" si="130"/>
        <v>-7.0000000000000007E-2</v>
      </c>
      <c r="S215" s="57">
        <f t="shared" si="130"/>
        <v>0.1</v>
      </c>
      <c r="T215" s="76">
        <f t="shared" si="112"/>
        <v>14883.577928477112</v>
      </c>
      <c r="U215" s="76">
        <f t="shared" si="113"/>
        <v>0</v>
      </c>
      <c r="W215" s="37">
        <f t="shared" si="114"/>
        <v>486.6666666666701</v>
      </c>
      <c r="X215" s="37">
        <f t="shared" si="99"/>
        <v>445.87485822557289</v>
      </c>
      <c r="Y215" s="39">
        <f t="shared" si="131"/>
        <v>0.56045238571531264</v>
      </c>
      <c r="Z215" s="39">
        <f t="shared" si="131"/>
        <v>0.53502406830972749</v>
      </c>
      <c r="AA215" s="72">
        <f t="shared" si="115"/>
        <v>932.54152489224293</v>
      </c>
      <c r="AB215" s="41"/>
      <c r="AC215" s="37">
        <f t="shared" si="116"/>
        <v>1591.6666666666781</v>
      </c>
      <c r="AD215" s="37">
        <f t="shared" si="100"/>
        <v>396.92611534604572</v>
      </c>
      <c r="AE215" s="39">
        <f t="shared" si="132"/>
        <v>0.46433183836467867</v>
      </c>
      <c r="AF215" s="39">
        <f t="shared" si="132"/>
        <v>0.16660121058223584</v>
      </c>
      <c r="AG215" s="72">
        <f t="shared" si="117"/>
        <v>2815.1334822391682</v>
      </c>
      <c r="AI215" s="37">
        <f t="shared" si="118"/>
        <v>485.18657090833682</v>
      </c>
      <c r="AJ215" s="37">
        <f t="shared" si="101"/>
        <v>554.16361847021903</v>
      </c>
      <c r="AK215" s="39">
        <f t="shared" si="102"/>
        <v>3.167121227802859E-2</v>
      </c>
      <c r="AL215" s="39">
        <f t="shared" si="119"/>
        <v>5.7499999999999996E-2</v>
      </c>
      <c r="AM215" s="72">
        <f t="shared" si="120"/>
        <v>1481.7457516841603</v>
      </c>
      <c r="AO215" s="13">
        <f t="shared" si="103"/>
        <v>0.25</v>
      </c>
      <c r="AP215" s="39">
        <f t="shared" si="121"/>
        <v>3.1049999999999998E-2</v>
      </c>
      <c r="AQ215" s="72">
        <f t="shared" si="122"/>
        <v>0</v>
      </c>
      <c r="AS215" s="58">
        <f t="shared" si="133"/>
        <v>1</v>
      </c>
      <c r="AT215" s="57">
        <f t="shared" si="133"/>
        <v>1</v>
      </c>
      <c r="AU215" s="57">
        <f t="shared" si="133"/>
        <v>2.2999999999999998</v>
      </c>
      <c r="AV215" s="76">
        <f t="shared" si="104"/>
        <v>0</v>
      </c>
      <c r="AW215" s="76">
        <f t="shared" si="105"/>
        <v>0</v>
      </c>
      <c r="AX215" s="76">
        <f t="shared" si="106"/>
        <v>11537.9859375</v>
      </c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</row>
    <row r="216" spans="1:65" hidden="1" outlineLevel="1" x14ac:dyDescent="0.25">
      <c r="A216" s="84">
        <f t="shared" si="107"/>
        <v>41852</v>
      </c>
      <c r="B216" s="23">
        <f t="shared" si="108"/>
        <v>41852</v>
      </c>
      <c r="C216" s="24">
        <f t="shared" si="123"/>
        <v>166</v>
      </c>
      <c r="D216" s="25">
        <f t="shared" si="109"/>
        <v>13.833333333333334</v>
      </c>
      <c r="F216" s="76">
        <f t="shared" si="97"/>
        <v>14883.577928477112</v>
      </c>
      <c r="G216" s="80">
        <f t="shared" si="98"/>
        <v>-16770.444418159343</v>
      </c>
      <c r="H216" s="80">
        <f t="shared" si="110"/>
        <v>-1886.8664896822302</v>
      </c>
      <c r="I216" s="112"/>
      <c r="J216" s="53">
        <f t="shared" si="129"/>
        <v>0</v>
      </c>
      <c r="K216" s="53">
        <f t="shared" si="129"/>
        <v>0</v>
      </c>
      <c r="L216" s="53">
        <f t="shared" si="129"/>
        <v>0</v>
      </c>
      <c r="M216" s="53">
        <f t="shared" si="128"/>
        <v>0</v>
      </c>
      <c r="N216" s="53">
        <f t="shared" si="128"/>
        <v>0</v>
      </c>
      <c r="O216" s="54">
        <f t="shared" si="128"/>
        <v>5016515.625</v>
      </c>
      <c r="Q216" s="66">
        <f t="shared" si="111"/>
        <v>2.9</v>
      </c>
      <c r="R216" s="58">
        <f t="shared" si="130"/>
        <v>-7.0000000000000007E-2</v>
      </c>
      <c r="S216" s="57">
        <f t="shared" si="130"/>
        <v>0.1</v>
      </c>
      <c r="T216" s="76">
        <f t="shared" si="112"/>
        <v>14883.577928477112</v>
      </c>
      <c r="U216" s="76">
        <f t="shared" si="113"/>
        <v>0</v>
      </c>
      <c r="W216" s="37">
        <f t="shared" si="114"/>
        <v>486.6666666666701</v>
      </c>
      <c r="X216" s="37">
        <f t="shared" si="99"/>
        <v>446.48944808963063</v>
      </c>
      <c r="Y216" s="39">
        <f t="shared" si="131"/>
        <v>0.56122490820496018</v>
      </c>
      <c r="Z216" s="39">
        <f t="shared" si="131"/>
        <v>0.5357615406370948</v>
      </c>
      <c r="AA216" s="72">
        <f t="shared" si="115"/>
        <v>933.15611475630067</v>
      </c>
      <c r="AB216" s="41"/>
      <c r="AC216" s="37">
        <f t="shared" si="116"/>
        <v>1591.6666666666781</v>
      </c>
      <c r="AD216" s="37">
        <f t="shared" si="100"/>
        <v>397.47323470649218</v>
      </c>
      <c r="AE216" s="39">
        <f t="shared" si="132"/>
        <v>0.46497186916290301</v>
      </c>
      <c r="AF216" s="39">
        <f t="shared" si="132"/>
        <v>0.16683085218116137</v>
      </c>
      <c r="AG216" s="72">
        <f t="shared" si="117"/>
        <v>2816.8198978106907</v>
      </c>
      <c r="AI216" s="37">
        <f t="shared" si="118"/>
        <v>485.18657090833682</v>
      </c>
      <c r="AJ216" s="37">
        <f t="shared" si="101"/>
        <v>554.73759122954016</v>
      </c>
      <c r="AK216" s="39">
        <f t="shared" si="102"/>
        <v>3.1704015609926216E-2</v>
      </c>
      <c r="AL216" s="39">
        <f t="shared" si="119"/>
        <v>5.7499999999999996E-2</v>
      </c>
      <c r="AM216" s="72">
        <f t="shared" si="120"/>
        <v>1482.4824680923521</v>
      </c>
      <c r="AO216" s="13">
        <f t="shared" si="103"/>
        <v>0.25</v>
      </c>
      <c r="AP216" s="39">
        <f t="shared" si="121"/>
        <v>3.1049999999999998E-2</v>
      </c>
      <c r="AQ216" s="72">
        <f t="shared" si="122"/>
        <v>0</v>
      </c>
      <c r="AS216" s="58">
        <f t="shared" si="133"/>
        <v>1</v>
      </c>
      <c r="AT216" s="57">
        <f t="shared" si="133"/>
        <v>1</v>
      </c>
      <c r="AU216" s="57">
        <f t="shared" si="133"/>
        <v>2.2999999999999998</v>
      </c>
      <c r="AV216" s="76">
        <f t="shared" si="104"/>
        <v>0</v>
      </c>
      <c r="AW216" s="76">
        <f t="shared" si="105"/>
        <v>0</v>
      </c>
      <c r="AX216" s="76">
        <f t="shared" si="106"/>
        <v>11537.9859375</v>
      </c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</row>
    <row r="217" spans="1:65" hidden="1" outlineLevel="1" x14ac:dyDescent="0.25">
      <c r="A217" s="84">
        <f t="shared" si="107"/>
        <v>41883</v>
      </c>
      <c r="B217" s="23">
        <f t="shared" si="108"/>
        <v>41883</v>
      </c>
      <c r="C217" s="24">
        <f t="shared" si="123"/>
        <v>167</v>
      </c>
      <c r="D217" s="25">
        <f t="shared" si="109"/>
        <v>13.916666666666666</v>
      </c>
      <c r="F217" s="76">
        <f t="shared" si="97"/>
        <v>14883.577928477112</v>
      </c>
      <c r="G217" s="80">
        <f t="shared" si="98"/>
        <v>-16773.486074739158</v>
      </c>
      <c r="H217" s="80">
        <f t="shared" si="110"/>
        <v>-1889.9081462620452</v>
      </c>
      <c r="I217" s="112"/>
      <c r="J217" s="53">
        <f t="shared" si="129"/>
        <v>0</v>
      </c>
      <c r="K217" s="53">
        <f t="shared" si="129"/>
        <v>0</v>
      </c>
      <c r="L217" s="53">
        <f t="shared" si="129"/>
        <v>0</v>
      </c>
      <c r="M217" s="53">
        <f t="shared" si="128"/>
        <v>0</v>
      </c>
      <c r="N217" s="53">
        <f t="shared" si="128"/>
        <v>0</v>
      </c>
      <c r="O217" s="54">
        <f t="shared" si="128"/>
        <v>5016515.625</v>
      </c>
      <c r="Q217" s="66">
        <f t="shared" si="111"/>
        <v>2.9</v>
      </c>
      <c r="R217" s="58">
        <f t="shared" si="130"/>
        <v>-7.0000000000000007E-2</v>
      </c>
      <c r="S217" s="57">
        <f t="shared" si="130"/>
        <v>0.1</v>
      </c>
      <c r="T217" s="76">
        <f t="shared" si="112"/>
        <v>14883.577928477112</v>
      </c>
      <c r="U217" s="76">
        <f t="shared" si="113"/>
        <v>0</v>
      </c>
      <c r="W217" s="37">
        <f t="shared" si="114"/>
        <v>486.66666666665975</v>
      </c>
      <c r="X217" s="37">
        <f t="shared" si="99"/>
        <v>447.10488509877814</v>
      </c>
      <c r="Y217" s="39">
        <f t="shared" si="131"/>
        <v>0.56199849553260683</v>
      </c>
      <c r="Z217" s="39">
        <f t="shared" si="131"/>
        <v>0.53650002948963504</v>
      </c>
      <c r="AA217" s="72">
        <f t="shared" si="115"/>
        <v>933.77155176543783</v>
      </c>
      <c r="AB217" s="41"/>
      <c r="AC217" s="37">
        <f t="shared" si="116"/>
        <v>1591.6666666666442</v>
      </c>
      <c r="AD217" s="37">
        <f t="shared" si="100"/>
        <v>398.02110821129861</v>
      </c>
      <c r="AE217" s="39">
        <f t="shared" si="132"/>
        <v>0.46561278217377966</v>
      </c>
      <c r="AF217" s="39">
        <f t="shared" si="132"/>
        <v>0.16706081031598582</v>
      </c>
      <c r="AG217" s="72">
        <f t="shared" si="117"/>
        <v>2818.5086379221125</v>
      </c>
      <c r="AI217" s="37">
        <f t="shared" si="118"/>
        <v>485.18657090832647</v>
      </c>
      <c r="AJ217" s="37">
        <f t="shared" si="101"/>
        <v>555.31215847884778</v>
      </c>
      <c r="AK217" s="39">
        <f t="shared" si="102"/>
        <v>3.1736852917744134E-2</v>
      </c>
      <c r="AL217" s="39">
        <f t="shared" si="119"/>
        <v>5.7499999999999996E-2</v>
      </c>
      <c r="AM217" s="72">
        <f t="shared" si="120"/>
        <v>1483.2199475516059</v>
      </c>
      <c r="AO217" s="13">
        <f t="shared" si="103"/>
        <v>0.25</v>
      </c>
      <c r="AP217" s="39">
        <f t="shared" si="121"/>
        <v>3.1049999999999998E-2</v>
      </c>
      <c r="AQ217" s="72">
        <f t="shared" si="122"/>
        <v>0</v>
      </c>
      <c r="AS217" s="58">
        <f t="shared" si="133"/>
        <v>1</v>
      </c>
      <c r="AT217" s="57">
        <f t="shared" si="133"/>
        <v>1</v>
      </c>
      <c r="AU217" s="57">
        <f t="shared" si="133"/>
        <v>2.2999999999999998</v>
      </c>
      <c r="AV217" s="76">
        <f t="shared" si="104"/>
        <v>0</v>
      </c>
      <c r="AW217" s="76">
        <f t="shared" si="105"/>
        <v>0</v>
      </c>
      <c r="AX217" s="76">
        <f t="shared" si="106"/>
        <v>11537.9859375</v>
      </c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</row>
    <row r="218" spans="1:65" hidden="1" outlineLevel="1" x14ac:dyDescent="0.25">
      <c r="A218" s="84">
        <f t="shared" si="107"/>
        <v>41913</v>
      </c>
      <c r="B218" s="23">
        <f t="shared" si="108"/>
        <v>41913</v>
      </c>
      <c r="C218" s="24">
        <f t="shared" si="123"/>
        <v>168</v>
      </c>
      <c r="D218" s="25">
        <f t="shared" si="109"/>
        <v>14</v>
      </c>
      <c r="F218" s="76">
        <f t="shared" si="97"/>
        <v>14883.577928477112</v>
      </c>
      <c r="G218" s="80">
        <f t="shared" si="98"/>
        <v>-16776.53167121741</v>
      </c>
      <c r="H218" s="80">
        <f t="shared" si="110"/>
        <v>-1892.9537427402975</v>
      </c>
      <c r="I218" s="112"/>
      <c r="J218" s="53">
        <f t="shared" si="129"/>
        <v>0</v>
      </c>
      <c r="K218" s="53">
        <f t="shared" si="129"/>
        <v>0</v>
      </c>
      <c r="L218" s="53">
        <f t="shared" si="129"/>
        <v>0</v>
      </c>
      <c r="M218" s="53">
        <f t="shared" si="128"/>
        <v>0</v>
      </c>
      <c r="N218" s="53">
        <f t="shared" si="128"/>
        <v>0</v>
      </c>
      <c r="O218" s="54">
        <f t="shared" si="128"/>
        <v>5016515.625</v>
      </c>
      <c r="Q218" s="66">
        <f t="shared" si="111"/>
        <v>2.9</v>
      </c>
      <c r="R218" s="58">
        <f t="shared" si="130"/>
        <v>-7.0000000000000007E-2</v>
      </c>
      <c r="S218" s="57">
        <f t="shared" si="130"/>
        <v>0.1</v>
      </c>
      <c r="T218" s="76">
        <f t="shared" si="112"/>
        <v>14883.577928477112</v>
      </c>
      <c r="U218" s="76">
        <f t="shared" si="113"/>
        <v>0</v>
      </c>
      <c r="W218" s="37">
        <f t="shared" si="114"/>
        <v>486.6666666666701</v>
      </c>
      <c r="X218" s="37">
        <f t="shared" si="99"/>
        <v>447.72117042074098</v>
      </c>
      <c r="Y218" s="39">
        <f t="shared" si="131"/>
        <v>0.56277314916601562</v>
      </c>
      <c r="Z218" s="39">
        <f t="shared" si="131"/>
        <v>0.53723953626851739</v>
      </c>
      <c r="AA218" s="72">
        <f t="shared" si="115"/>
        <v>934.38783708741107</v>
      </c>
      <c r="AB218" s="41"/>
      <c r="AC218" s="37">
        <f t="shared" si="116"/>
        <v>1591.6666666666781</v>
      </c>
      <c r="AD218" s="37">
        <f t="shared" si="100"/>
        <v>398.56973689999614</v>
      </c>
      <c r="AE218" s="39">
        <f t="shared" si="132"/>
        <v>0.46625457861334241</v>
      </c>
      <c r="AF218" s="39">
        <f t="shared" si="132"/>
        <v>0.16729108542301943</v>
      </c>
      <c r="AG218" s="72">
        <f t="shared" si="117"/>
        <v>2820.1997057776844</v>
      </c>
      <c r="AI218" s="37">
        <f t="shared" si="118"/>
        <v>485.18657090833682</v>
      </c>
      <c r="AJ218" s="37">
        <f t="shared" si="101"/>
        <v>555.88732083391756</v>
      </c>
      <c r="AK218" s="39">
        <f t="shared" si="102"/>
        <v>3.176972423667275E-2</v>
      </c>
      <c r="AL218" s="39">
        <f t="shared" si="119"/>
        <v>5.7499999999999996E-2</v>
      </c>
      <c r="AM218" s="72">
        <f t="shared" si="120"/>
        <v>1483.9581908523146</v>
      </c>
      <c r="AO218" s="13">
        <f t="shared" si="103"/>
        <v>0.25</v>
      </c>
      <c r="AP218" s="39">
        <f t="shared" si="121"/>
        <v>3.1049999999999998E-2</v>
      </c>
      <c r="AQ218" s="72">
        <f t="shared" si="122"/>
        <v>0</v>
      </c>
      <c r="AS218" s="58">
        <f t="shared" si="133"/>
        <v>1</v>
      </c>
      <c r="AT218" s="57">
        <f t="shared" si="133"/>
        <v>1</v>
      </c>
      <c r="AU218" s="57">
        <f t="shared" si="133"/>
        <v>2.2999999999999998</v>
      </c>
      <c r="AV218" s="76">
        <f t="shared" si="104"/>
        <v>0</v>
      </c>
      <c r="AW218" s="76">
        <f t="shared" si="105"/>
        <v>0</v>
      </c>
      <c r="AX218" s="76">
        <f t="shared" si="106"/>
        <v>11537.9859375</v>
      </c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</row>
    <row r="219" spans="1:65" hidden="1" outlineLevel="1" x14ac:dyDescent="0.25">
      <c r="A219" s="84">
        <f t="shared" si="107"/>
        <v>41944</v>
      </c>
      <c r="B219" s="23">
        <f t="shared" si="108"/>
        <v>41944</v>
      </c>
      <c r="C219" s="24">
        <f t="shared" si="123"/>
        <v>169</v>
      </c>
      <c r="D219" s="25">
        <f t="shared" si="109"/>
        <v>14.083333333333334</v>
      </c>
      <c r="F219" s="76">
        <f t="shared" si="97"/>
        <v>14883.577928477112</v>
      </c>
      <c r="G219" s="80">
        <f t="shared" si="98"/>
        <v>-16779.581212762849</v>
      </c>
      <c r="H219" s="80">
        <f t="shared" si="110"/>
        <v>-1896.0032842857363</v>
      </c>
      <c r="I219" s="112"/>
      <c r="J219" s="53">
        <f t="shared" si="129"/>
        <v>0</v>
      </c>
      <c r="K219" s="53">
        <f t="shared" si="129"/>
        <v>0</v>
      </c>
      <c r="L219" s="53">
        <f t="shared" si="129"/>
        <v>0</v>
      </c>
      <c r="M219" s="53">
        <f t="shared" si="128"/>
        <v>0</v>
      </c>
      <c r="N219" s="53">
        <f t="shared" si="128"/>
        <v>0</v>
      </c>
      <c r="O219" s="54">
        <f t="shared" si="128"/>
        <v>5016515.625</v>
      </c>
      <c r="Q219" s="66">
        <f t="shared" si="111"/>
        <v>2.9</v>
      </c>
      <c r="R219" s="58">
        <f t="shared" si="130"/>
        <v>-7.0000000000000007E-2</v>
      </c>
      <c r="S219" s="57">
        <f t="shared" si="130"/>
        <v>0.1</v>
      </c>
      <c r="T219" s="76">
        <f t="shared" si="112"/>
        <v>14883.577928477112</v>
      </c>
      <c r="U219" s="76">
        <f t="shared" si="113"/>
        <v>0</v>
      </c>
      <c r="W219" s="37">
        <f t="shared" si="114"/>
        <v>486.6666666666701</v>
      </c>
      <c r="X219" s="37">
        <f t="shared" si="99"/>
        <v>448.3383052247973</v>
      </c>
      <c r="Y219" s="39">
        <f t="shared" si="131"/>
        <v>0.56354887057497283</v>
      </c>
      <c r="Z219" s="39">
        <f t="shared" si="131"/>
        <v>0.53798006237684248</v>
      </c>
      <c r="AA219" s="72">
        <f t="shared" si="115"/>
        <v>935.00497189146745</v>
      </c>
      <c r="AB219" s="41"/>
      <c r="AC219" s="37">
        <f t="shared" si="116"/>
        <v>1591.6666666666781</v>
      </c>
      <c r="AD219" s="37">
        <f t="shared" si="100"/>
        <v>399.11912181349817</v>
      </c>
      <c r="AE219" s="39">
        <f t="shared" si="132"/>
        <v>0.46689725969930168</v>
      </c>
      <c r="AF219" s="39">
        <f t="shared" si="132"/>
        <v>0.16752167793917383</v>
      </c>
      <c r="AG219" s="72">
        <f t="shared" si="117"/>
        <v>2821.8931045858226</v>
      </c>
      <c r="AI219" s="37">
        <f t="shared" si="118"/>
        <v>485.18657090833682</v>
      </c>
      <c r="AJ219" s="37">
        <f t="shared" si="101"/>
        <v>556.46307891109268</v>
      </c>
      <c r="AK219" s="39">
        <f t="shared" si="102"/>
        <v>3.1802629601938956E-2</v>
      </c>
      <c r="AL219" s="39">
        <f t="shared" si="119"/>
        <v>5.7499999999999996E-2</v>
      </c>
      <c r="AM219" s="72">
        <f t="shared" si="120"/>
        <v>1484.6971987855579</v>
      </c>
      <c r="AO219" s="13">
        <f t="shared" si="103"/>
        <v>0.25</v>
      </c>
      <c r="AP219" s="39">
        <f t="shared" si="121"/>
        <v>3.1049999999999998E-2</v>
      </c>
      <c r="AQ219" s="72">
        <f t="shared" si="122"/>
        <v>0</v>
      </c>
      <c r="AS219" s="58">
        <f t="shared" si="133"/>
        <v>1</v>
      </c>
      <c r="AT219" s="57">
        <f t="shared" si="133"/>
        <v>1</v>
      </c>
      <c r="AU219" s="57">
        <f t="shared" si="133"/>
        <v>2.2999999999999998</v>
      </c>
      <c r="AV219" s="76">
        <f t="shared" si="104"/>
        <v>0</v>
      </c>
      <c r="AW219" s="76">
        <f t="shared" si="105"/>
        <v>0</v>
      </c>
      <c r="AX219" s="76">
        <f t="shared" si="106"/>
        <v>11537.9859375</v>
      </c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</row>
    <row r="220" spans="1:65" hidden="1" outlineLevel="1" x14ac:dyDescent="0.25">
      <c r="A220" s="84">
        <f t="shared" si="107"/>
        <v>41974</v>
      </c>
      <c r="B220" s="23">
        <f t="shared" si="108"/>
        <v>41974</v>
      </c>
      <c r="C220" s="24">
        <f t="shared" si="123"/>
        <v>170</v>
      </c>
      <c r="D220" s="25">
        <f t="shared" si="109"/>
        <v>14.166666666666666</v>
      </c>
      <c r="F220" s="76">
        <f t="shared" si="97"/>
        <v>14883.577928477112</v>
      </c>
      <c r="G220" s="80">
        <f t="shared" si="98"/>
        <v>-16782.634704551318</v>
      </c>
      <c r="H220" s="80">
        <f t="shared" si="110"/>
        <v>-1899.0567760742051</v>
      </c>
      <c r="I220" s="112"/>
      <c r="J220" s="53">
        <f t="shared" si="129"/>
        <v>0</v>
      </c>
      <c r="K220" s="53">
        <f t="shared" si="129"/>
        <v>0</v>
      </c>
      <c r="L220" s="53">
        <f t="shared" si="129"/>
        <v>0</v>
      </c>
      <c r="M220" s="53">
        <f t="shared" si="128"/>
        <v>0</v>
      </c>
      <c r="N220" s="53">
        <f t="shared" si="128"/>
        <v>0</v>
      </c>
      <c r="O220" s="54">
        <f t="shared" si="128"/>
        <v>5016515.625</v>
      </c>
      <c r="Q220" s="66">
        <f t="shared" si="111"/>
        <v>2.9</v>
      </c>
      <c r="R220" s="58">
        <f t="shared" si="130"/>
        <v>-7.0000000000000007E-2</v>
      </c>
      <c r="S220" s="57">
        <f t="shared" si="130"/>
        <v>0.1</v>
      </c>
      <c r="T220" s="76">
        <f t="shared" si="112"/>
        <v>14883.577928477112</v>
      </c>
      <c r="U220" s="76">
        <f t="shared" si="113"/>
        <v>0</v>
      </c>
      <c r="W220" s="37">
        <f t="shared" si="114"/>
        <v>486.66666666665975</v>
      </c>
      <c r="X220" s="37">
        <f t="shared" si="99"/>
        <v>448.95629068186548</v>
      </c>
      <c r="Y220" s="39">
        <f t="shared" si="131"/>
        <v>0.56432566123129058</v>
      </c>
      <c r="Z220" s="39">
        <f t="shared" si="131"/>
        <v>0.53872160921964451</v>
      </c>
      <c r="AA220" s="72">
        <f t="shared" si="115"/>
        <v>935.62295734852523</v>
      </c>
      <c r="AB220" s="41"/>
      <c r="AC220" s="37">
        <f t="shared" si="116"/>
        <v>1591.6666666666442</v>
      </c>
      <c r="AD220" s="37">
        <f t="shared" si="100"/>
        <v>399.6692639941777</v>
      </c>
      <c r="AE220" s="39">
        <f t="shared" si="132"/>
        <v>0.46754082665104574</v>
      </c>
      <c r="AF220" s="39">
        <f t="shared" si="132"/>
        <v>0.16775258830196285</v>
      </c>
      <c r="AG220" s="72">
        <f t="shared" si="117"/>
        <v>2823.5888375594895</v>
      </c>
      <c r="AI220" s="37">
        <f t="shared" si="118"/>
        <v>485.18657090832647</v>
      </c>
      <c r="AJ220" s="37">
        <f t="shared" si="101"/>
        <v>557.03943332738982</v>
      </c>
      <c r="AK220" s="39">
        <f t="shared" si="102"/>
        <v>3.1835569048806092E-2</v>
      </c>
      <c r="AL220" s="39">
        <f t="shared" si="119"/>
        <v>5.7499999999999996E-2</v>
      </c>
      <c r="AM220" s="72">
        <f t="shared" si="120"/>
        <v>1485.4369721433009</v>
      </c>
      <c r="AO220" s="13">
        <f t="shared" si="103"/>
        <v>0.25</v>
      </c>
      <c r="AP220" s="39">
        <f t="shared" si="121"/>
        <v>3.1049999999999998E-2</v>
      </c>
      <c r="AQ220" s="72">
        <f t="shared" si="122"/>
        <v>0</v>
      </c>
      <c r="AS220" s="58">
        <f t="shared" si="133"/>
        <v>1</v>
      </c>
      <c r="AT220" s="57">
        <f t="shared" si="133"/>
        <v>1</v>
      </c>
      <c r="AU220" s="57">
        <f t="shared" si="133"/>
        <v>2.2999999999999998</v>
      </c>
      <c r="AV220" s="76">
        <f t="shared" si="104"/>
        <v>0</v>
      </c>
      <c r="AW220" s="76">
        <f t="shared" si="105"/>
        <v>0</v>
      </c>
      <c r="AX220" s="76">
        <f t="shared" si="106"/>
        <v>11537.9859375</v>
      </c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</row>
    <row r="221" spans="1:65" hidden="1" outlineLevel="1" x14ac:dyDescent="0.25">
      <c r="A221" s="84">
        <f t="shared" si="107"/>
        <v>42005</v>
      </c>
      <c r="B221" s="23">
        <f t="shared" si="108"/>
        <v>42005</v>
      </c>
      <c r="C221" s="24">
        <f t="shared" si="123"/>
        <v>171</v>
      </c>
      <c r="D221" s="25">
        <f t="shared" si="109"/>
        <v>14.25</v>
      </c>
      <c r="F221" s="76">
        <f t="shared" si="97"/>
        <v>14883.577928477112</v>
      </c>
      <c r="G221" s="80">
        <f t="shared" si="98"/>
        <v>-16785.692151765776</v>
      </c>
      <c r="H221" s="80">
        <f t="shared" si="110"/>
        <v>-1902.1142232886632</v>
      </c>
      <c r="I221" s="112"/>
      <c r="J221" s="53">
        <f t="shared" si="129"/>
        <v>0</v>
      </c>
      <c r="K221" s="53">
        <f t="shared" si="129"/>
        <v>0</v>
      </c>
      <c r="L221" s="53">
        <f t="shared" si="129"/>
        <v>0</v>
      </c>
      <c r="M221" s="53">
        <f t="shared" si="128"/>
        <v>0</v>
      </c>
      <c r="N221" s="53">
        <f t="shared" si="128"/>
        <v>0</v>
      </c>
      <c r="O221" s="54">
        <f t="shared" si="128"/>
        <v>5016515.625</v>
      </c>
      <c r="Q221" s="66">
        <f t="shared" si="111"/>
        <v>2.9</v>
      </c>
      <c r="R221" s="58">
        <f t="shared" si="130"/>
        <v>-7.0000000000000007E-2</v>
      </c>
      <c r="S221" s="57">
        <f t="shared" si="130"/>
        <v>0.1</v>
      </c>
      <c r="T221" s="76">
        <f t="shared" si="112"/>
        <v>14883.577928477112</v>
      </c>
      <c r="U221" s="76">
        <f t="shared" si="113"/>
        <v>0</v>
      </c>
      <c r="W221" s="37">
        <f t="shared" si="114"/>
        <v>486.6666666666701</v>
      </c>
      <c r="X221" s="37">
        <f t="shared" si="99"/>
        <v>449.57512796450675</v>
      </c>
      <c r="Y221" s="39">
        <f t="shared" si="131"/>
        <v>0.56510352260880958</v>
      </c>
      <c r="Z221" s="39">
        <f t="shared" si="131"/>
        <v>0.53946417820389481</v>
      </c>
      <c r="AA221" s="72">
        <f t="shared" si="115"/>
        <v>936.24179463117684</v>
      </c>
      <c r="AB221" s="41"/>
      <c r="AC221" s="37">
        <f t="shared" si="116"/>
        <v>1591.6666666666781</v>
      </c>
      <c r="AD221" s="37">
        <f t="shared" si="100"/>
        <v>400.22016448587067</v>
      </c>
      <c r="AE221" s="39">
        <f t="shared" si="132"/>
        <v>0.46818528068964405</v>
      </c>
      <c r="AF221" s="39">
        <f t="shared" si="132"/>
        <v>0.16798381694950343</v>
      </c>
      <c r="AG221" s="72">
        <f t="shared" si="117"/>
        <v>2825.2869079162051</v>
      </c>
      <c r="AI221" s="37">
        <f t="shared" si="118"/>
        <v>485.18657090833682</v>
      </c>
      <c r="AJ221" s="37">
        <f t="shared" si="101"/>
        <v>557.61638470050025</v>
      </c>
      <c r="AK221" s="39">
        <f t="shared" si="102"/>
        <v>3.186854261257404E-2</v>
      </c>
      <c r="AL221" s="39">
        <f t="shared" si="119"/>
        <v>5.7499999999999996E-2</v>
      </c>
      <c r="AM221" s="72">
        <f t="shared" si="120"/>
        <v>1486.1775117183947</v>
      </c>
      <c r="AO221" s="13">
        <f t="shared" si="103"/>
        <v>0.25</v>
      </c>
      <c r="AP221" s="39">
        <f t="shared" si="121"/>
        <v>3.1049999999999998E-2</v>
      </c>
      <c r="AQ221" s="72">
        <f t="shared" si="122"/>
        <v>0</v>
      </c>
      <c r="AS221" s="58">
        <f t="shared" si="133"/>
        <v>1</v>
      </c>
      <c r="AT221" s="57">
        <f t="shared" si="133"/>
        <v>1</v>
      </c>
      <c r="AU221" s="57">
        <f t="shared" si="133"/>
        <v>2.2999999999999998</v>
      </c>
      <c r="AV221" s="76">
        <f t="shared" si="104"/>
        <v>0</v>
      </c>
      <c r="AW221" s="76">
        <f t="shared" si="105"/>
        <v>0</v>
      </c>
      <c r="AX221" s="76">
        <f t="shared" si="106"/>
        <v>11537.9859375</v>
      </c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</row>
    <row r="222" spans="1:65" hidden="1" outlineLevel="1" x14ac:dyDescent="0.25">
      <c r="A222" s="84">
        <f t="shared" si="107"/>
        <v>42036</v>
      </c>
      <c r="B222" s="23">
        <f t="shared" si="108"/>
        <v>42036</v>
      </c>
      <c r="C222" s="24">
        <f t="shared" si="123"/>
        <v>172</v>
      </c>
      <c r="D222" s="25">
        <f t="shared" si="109"/>
        <v>14.333333333333334</v>
      </c>
      <c r="F222" s="76">
        <f t="shared" si="97"/>
        <v>14883.577928477112</v>
      </c>
      <c r="G222" s="80">
        <f t="shared" si="98"/>
        <v>-16788.753559595563</v>
      </c>
      <c r="H222" s="80">
        <f t="shared" si="110"/>
        <v>-1905.1756311184508</v>
      </c>
      <c r="I222" s="112"/>
      <c r="J222" s="53">
        <f t="shared" si="129"/>
        <v>0</v>
      </c>
      <c r="K222" s="53">
        <f t="shared" si="129"/>
        <v>0</v>
      </c>
      <c r="L222" s="53">
        <f t="shared" si="129"/>
        <v>0</v>
      </c>
      <c r="M222" s="53">
        <f t="shared" si="128"/>
        <v>0</v>
      </c>
      <c r="N222" s="53">
        <f t="shared" si="128"/>
        <v>0</v>
      </c>
      <c r="O222" s="54">
        <f t="shared" si="128"/>
        <v>5016515.625</v>
      </c>
      <c r="Q222" s="66">
        <f t="shared" si="111"/>
        <v>2.9</v>
      </c>
      <c r="R222" s="58">
        <f t="shared" si="130"/>
        <v>-7.0000000000000007E-2</v>
      </c>
      <c r="S222" s="57">
        <f t="shared" si="130"/>
        <v>0.1</v>
      </c>
      <c r="T222" s="76">
        <f t="shared" si="112"/>
        <v>14883.577928477112</v>
      </c>
      <c r="U222" s="76">
        <f t="shared" si="113"/>
        <v>0</v>
      </c>
      <c r="W222" s="37">
        <f t="shared" si="114"/>
        <v>486.6666666666701</v>
      </c>
      <c r="X222" s="37">
        <f t="shared" si="99"/>
        <v>450.19481824684078</v>
      </c>
      <c r="Y222" s="39">
        <f t="shared" si="131"/>
        <v>0.56588245618340249</v>
      </c>
      <c r="Z222" s="39">
        <f t="shared" si="131"/>
        <v>0.54020777073850379</v>
      </c>
      <c r="AA222" s="72">
        <f t="shared" si="115"/>
        <v>936.86148491351082</v>
      </c>
      <c r="AB222" s="41"/>
      <c r="AC222" s="37">
        <f t="shared" si="116"/>
        <v>1591.6666666666781</v>
      </c>
      <c r="AD222" s="37">
        <f t="shared" si="100"/>
        <v>400.77182433380074</v>
      </c>
      <c r="AE222" s="39">
        <f t="shared" si="132"/>
        <v>0.46883062303784917</v>
      </c>
      <c r="AF222" s="39">
        <f t="shared" si="132"/>
        <v>0.1682153643205164</v>
      </c>
      <c r="AG222" s="72">
        <f t="shared" si="117"/>
        <v>2826.9873188776701</v>
      </c>
      <c r="AI222" s="37">
        <f t="shared" si="118"/>
        <v>485.18657090833682</v>
      </c>
      <c r="AJ222" s="37">
        <f t="shared" si="101"/>
        <v>558.19393364868426</v>
      </c>
      <c r="AK222" s="39">
        <f t="shared" si="102"/>
        <v>3.1901550328579255E-2</v>
      </c>
      <c r="AL222" s="39">
        <f t="shared" si="119"/>
        <v>5.7499999999999996E-2</v>
      </c>
      <c r="AM222" s="72">
        <f t="shared" si="120"/>
        <v>1486.9188183043805</v>
      </c>
      <c r="AO222" s="13">
        <f t="shared" si="103"/>
        <v>0.25</v>
      </c>
      <c r="AP222" s="39">
        <f t="shared" si="121"/>
        <v>3.1049999999999998E-2</v>
      </c>
      <c r="AQ222" s="72">
        <f t="shared" si="122"/>
        <v>0</v>
      </c>
      <c r="AS222" s="58">
        <f t="shared" si="133"/>
        <v>1</v>
      </c>
      <c r="AT222" s="57">
        <f t="shared" si="133"/>
        <v>1</v>
      </c>
      <c r="AU222" s="57">
        <f t="shared" si="133"/>
        <v>2.2999999999999998</v>
      </c>
      <c r="AV222" s="76">
        <f t="shared" si="104"/>
        <v>0</v>
      </c>
      <c r="AW222" s="76">
        <f t="shared" si="105"/>
        <v>0</v>
      </c>
      <c r="AX222" s="76">
        <f t="shared" si="106"/>
        <v>11537.9859375</v>
      </c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</row>
    <row r="223" spans="1:65" hidden="1" outlineLevel="1" x14ac:dyDescent="0.25">
      <c r="A223" s="84">
        <f t="shared" si="107"/>
        <v>42064</v>
      </c>
      <c r="B223" s="23">
        <f t="shared" si="108"/>
        <v>42064</v>
      </c>
      <c r="C223" s="24">
        <f t="shared" si="123"/>
        <v>173</v>
      </c>
      <c r="D223" s="25">
        <f t="shared" si="109"/>
        <v>14.416666666666666</v>
      </c>
      <c r="F223" s="76">
        <f t="shared" si="97"/>
        <v>14883.577928477112</v>
      </c>
      <c r="G223" s="80">
        <f t="shared" si="98"/>
        <v>-16791.818933237133</v>
      </c>
      <c r="H223" s="80">
        <f t="shared" si="110"/>
        <v>-1908.2410047600206</v>
      </c>
      <c r="I223" s="112"/>
      <c r="J223" s="53">
        <f t="shared" si="129"/>
        <v>0</v>
      </c>
      <c r="K223" s="53">
        <f t="shared" si="129"/>
        <v>0</v>
      </c>
      <c r="L223" s="53">
        <f t="shared" si="129"/>
        <v>0</v>
      </c>
      <c r="M223" s="53">
        <f t="shared" si="128"/>
        <v>0</v>
      </c>
      <c r="N223" s="53">
        <f t="shared" si="128"/>
        <v>0</v>
      </c>
      <c r="O223" s="54">
        <f t="shared" si="128"/>
        <v>5016515.625</v>
      </c>
      <c r="Q223" s="66">
        <f t="shared" si="111"/>
        <v>2.9</v>
      </c>
      <c r="R223" s="58">
        <f t="shared" si="130"/>
        <v>-7.0000000000000007E-2</v>
      </c>
      <c r="S223" s="57">
        <f t="shared" si="130"/>
        <v>0.1</v>
      </c>
      <c r="T223" s="76">
        <f t="shared" si="112"/>
        <v>14883.577928477112</v>
      </c>
      <c r="U223" s="76">
        <f t="shared" si="113"/>
        <v>0</v>
      </c>
      <c r="W223" s="37">
        <f t="shared" si="114"/>
        <v>486.66666666665975</v>
      </c>
      <c r="X223" s="37">
        <f t="shared" si="99"/>
        <v>450.81536270463477</v>
      </c>
      <c r="Y223" s="39">
        <f t="shared" si="131"/>
        <v>0.56666246343297577</v>
      </c>
      <c r="Z223" s="39">
        <f t="shared" si="131"/>
        <v>0.54095238823432401</v>
      </c>
      <c r="AA223" s="72">
        <f t="shared" si="115"/>
        <v>937.48202937129452</v>
      </c>
      <c r="AB223" s="41"/>
      <c r="AC223" s="37">
        <f t="shared" si="116"/>
        <v>1591.6666666666442</v>
      </c>
      <c r="AD223" s="37">
        <f t="shared" si="100"/>
        <v>401.32424458465761</v>
      </c>
      <c r="AE223" s="39">
        <f t="shared" si="132"/>
        <v>0.46947685492009894</v>
      </c>
      <c r="AF223" s="39">
        <f t="shared" si="132"/>
        <v>0.16844723085432725</v>
      </c>
      <c r="AG223" s="72">
        <f t="shared" si="117"/>
        <v>2828.6900736701532</v>
      </c>
      <c r="AI223" s="37">
        <f t="shared" si="118"/>
        <v>485.18657090832647</v>
      </c>
      <c r="AJ223" s="37">
        <f t="shared" si="101"/>
        <v>558.77208079087779</v>
      </c>
      <c r="AK223" s="39">
        <f t="shared" si="102"/>
        <v>3.1934592232194782E-2</v>
      </c>
      <c r="AL223" s="39">
        <f t="shared" si="119"/>
        <v>5.7499999999999996E-2</v>
      </c>
      <c r="AM223" s="72">
        <f t="shared" si="120"/>
        <v>1487.6608926956858</v>
      </c>
      <c r="AO223" s="13">
        <f t="shared" si="103"/>
        <v>0.25</v>
      </c>
      <c r="AP223" s="39">
        <f t="shared" si="121"/>
        <v>3.1049999999999998E-2</v>
      </c>
      <c r="AQ223" s="72">
        <f t="shared" si="122"/>
        <v>0</v>
      </c>
      <c r="AS223" s="58">
        <f t="shared" si="133"/>
        <v>1</v>
      </c>
      <c r="AT223" s="57">
        <f t="shared" si="133"/>
        <v>1</v>
      </c>
      <c r="AU223" s="57">
        <f t="shared" si="133"/>
        <v>2.2999999999999998</v>
      </c>
      <c r="AV223" s="76">
        <f t="shared" si="104"/>
        <v>0</v>
      </c>
      <c r="AW223" s="76">
        <f t="shared" si="105"/>
        <v>0</v>
      </c>
      <c r="AX223" s="76">
        <f t="shared" si="106"/>
        <v>11537.9859375</v>
      </c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</row>
    <row r="224" spans="1:65" hidden="1" outlineLevel="1" x14ac:dyDescent="0.25">
      <c r="A224" s="84">
        <f t="shared" si="107"/>
        <v>42095</v>
      </c>
      <c r="B224" s="23">
        <f t="shared" si="108"/>
        <v>42095</v>
      </c>
      <c r="C224" s="24">
        <f t="shared" si="123"/>
        <v>174</v>
      </c>
      <c r="D224" s="25">
        <f t="shared" si="109"/>
        <v>14.5</v>
      </c>
      <c r="F224" s="76">
        <f t="shared" si="97"/>
        <v>14883.577928477112</v>
      </c>
      <c r="G224" s="80">
        <f t="shared" si="98"/>
        <v>-16794.888277894101</v>
      </c>
      <c r="H224" s="80">
        <f t="shared" si="110"/>
        <v>-1911.3103494169882</v>
      </c>
      <c r="I224" s="112"/>
      <c r="J224" s="53">
        <f t="shared" si="129"/>
        <v>0</v>
      </c>
      <c r="K224" s="53">
        <f t="shared" si="129"/>
        <v>0</v>
      </c>
      <c r="L224" s="53">
        <f t="shared" si="129"/>
        <v>0</v>
      </c>
      <c r="M224" s="53">
        <f t="shared" si="128"/>
        <v>0</v>
      </c>
      <c r="N224" s="53">
        <f t="shared" si="128"/>
        <v>0</v>
      </c>
      <c r="O224" s="54">
        <f t="shared" si="128"/>
        <v>5016515.625</v>
      </c>
      <c r="Q224" s="66">
        <f t="shared" si="111"/>
        <v>2.9</v>
      </c>
      <c r="R224" s="58">
        <f t="shared" si="130"/>
        <v>-7.0000000000000007E-2</v>
      </c>
      <c r="S224" s="57">
        <f t="shared" si="130"/>
        <v>0.1</v>
      </c>
      <c r="T224" s="76">
        <f t="shared" si="112"/>
        <v>14883.577928477112</v>
      </c>
      <c r="U224" s="76">
        <f t="shared" si="113"/>
        <v>0</v>
      </c>
      <c r="W224" s="37">
        <f t="shared" si="114"/>
        <v>486.6666666666701</v>
      </c>
      <c r="X224" s="37">
        <f t="shared" si="99"/>
        <v>451.43676251530525</v>
      </c>
      <c r="Y224" s="39">
        <f t="shared" si="131"/>
        <v>0.56744354583747358</v>
      </c>
      <c r="Z224" s="39">
        <f t="shared" si="131"/>
        <v>0.5416980321041529</v>
      </c>
      <c r="AA224" s="72">
        <f t="shared" si="115"/>
        <v>938.10342918197534</v>
      </c>
      <c r="AB224" s="41"/>
      <c r="AC224" s="37">
        <f t="shared" si="116"/>
        <v>1591.6666666666781</v>
      </c>
      <c r="AD224" s="37">
        <f t="shared" si="100"/>
        <v>401.87742628659919</v>
      </c>
      <c r="AE224" s="39">
        <f t="shared" si="132"/>
        <v>0.47012397756251911</v>
      </c>
      <c r="AF224" s="39">
        <f t="shared" si="132"/>
        <v>0.16867941699086716</v>
      </c>
      <c r="AG224" s="72">
        <f t="shared" si="117"/>
        <v>2830.3951755244966</v>
      </c>
      <c r="AI224" s="37">
        <f t="shared" si="118"/>
        <v>485.18657090833682</v>
      </c>
      <c r="AJ224" s="37">
        <f t="shared" si="101"/>
        <v>559.35082674669366</v>
      </c>
      <c r="AK224" s="39">
        <f t="shared" si="102"/>
        <v>3.1967668358830297E-2</v>
      </c>
      <c r="AL224" s="39">
        <f t="shared" si="119"/>
        <v>5.7499999999999996E-2</v>
      </c>
      <c r="AM224" s="72">
        <f t="shared" si="120"/>
        <v>1488.4037356876293</v>
      </c>
      <c r="AO224" s="13">
        <f t="shared" si="103"/>
        <v>0.25</v>
      </c>
      <c r="AP224" s="39">
        <f t="shared" si="121"/>
        <v>3.1049999999999998E-2</v>
      </c>
      <c r="AQ224" s="72">
        <f t="shared" si="122"/>
        <v>0</v>
      </c>
      <c r="AS224" s="58">
        <f t="shared" si="133"/>
        <v>1</v>
      </c>
      <c r="AT224" s="57">
        <f t="shared" si="133"/>
        <v>1</v>
      </c>
      <c r="AU224" s="57">
        <f t="shared" si="133"/>
        <v>2.2999999999999998</v>
      </c>
      <c r="AV224" s="76">
        <f t="shared" si="104"/>
        <v>0</v>
      </c>
      <c r="AW224" s="76">
        <f t="shared" si="105"/>
        <v>0</v>
      </c>
      <c r="AX224" s="76">
        <f t="shared" si="106"/>
        <v>11537.9859375</v>
      </c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</row>
    <row r="225" spans="1:65" hidden="1" outlineLevel="1" x14ac:dyDescent="0.25">
      <c r="A225" s="84">
        <f t="shared" si="107"/>
        <v>42125</v>
      </c>
      <c r="B225" s="23">
        <f t="shared" si="108"/>
        <v>42125</v>
      </c>
      <c r="C225" s="24">
        <f t="shared" si="123"/>
        <v>175</v>
      </c>
      <c r="D225" s="25">
        <f t="shared" si="109"/>
        <v>14.583333333333334</v>
      </c>
      <c r="F225" s="76">
        <f t="shared" si="97"/>
        <v>14883.577928477112</v>
      </c>
      <c r="G225" s="80">
        <f t="shared" si="98"/>
        <v>-16797.961598776463</v>
      </c>
      <c r="H225" s="80">
        <f t="shared" si="110"/>
        <v>-1914.3836702993503</v>
      </c>
      <c r="I225" s="112"/>
      <c r="J225" s="53">
        <f t="shared" si="129"/>
        <v>0</v>
      </c>
      <c r="K225" s="53">
        <f t="shared" si="129"/>
        <v>0</v>
      </c>
      <c r="L225" s="53">
        <f t="shared" si="129"/>
        <v>0</v>
      </c>
      <c r="M225" s="53">
        <f t="shared" si="128"/>
        <v>0</v>
      </c>
      <c r="N225" s="53">
        <f t="shared" si="128"/>
        <v>0</v>
      </c>
      <c r="O225" s="54">
        <f t="shared" si="128"/>
        <v>5016515.625</v>
      </c>
      <c r="Q225" s="66">
        <f t="shared" si="111"/>
        <v>2.9</v>
      </c>
      <c r="R225" s="58">
        <f t="shared" si="130"/>
        <v>-7.0000000000000007E-2</v>
      </c>
      <c r="S225" s="57">
        <f t="shared" si="130"/>
        <v>0.1</v>
      </c>
      <c r="T225" s="76">
        <f t="shared" si="112"/>
        <v>14883.577928477112</v>
      </c>
      <c r="U225" s="76">
        <f t="shared" si="113"/>
        <v>0</v>
      </c>
      <c r="W225" s="37">
        <f t="shared" si="114"/>
        <v>486.6666666666701</v>
      </c>
      <c r="X225" s="37">
        <f t="shared" si="99"/>
        <v>452.05901885783408</v>
      </c>
      <c r="Y225" s="39">
        <f t="shared" si="131"/>
        <v>0.56822570487887958</v>
      </c>
      <c r="Z225" s="39">
        <f t="shared" si="131"/>
        <v>0.54244470376273479</v>
      </c>
      <c r="AA225" s="72">
        <f t="shared" si="115"/>
        <v>938.72568552450412</v>
      </c>
      <c r="AB225" s="41"/>
      <c r="AC225" s="37">
        <f t="shared" si="116"/>
        <v>1591.6666666666781</v>
      </c>
      <c r="AD225" s="37">
        <f t="shared" si="100"/>
        <v>402.43137048917725</v>
      </c>
      <c r="AE225" s="39">
        <f t="shared" si="132"/>
        <v>0.47077199219292531</v>
      </c>
      <c r="AF225" s="39">
        <f t="shared" si="132"/>
        <v>0.16891192317067363</v>
      </c>
      <c r="AG225" s="72">
        <f t="shared" si="117"/>
        <v>2832.102627675742</v>
      </c>
      <c r="AI225" s="37">
        <f t="shared" si="118"/>
        <v>485.18657090833682</v>
      </c>
      <c r="AJ225" s="37">
        <f t="shared" si="101"/>
        <v>559.9301721363147</v>
      </c>
      <c r="AK225" s="39">
        <f t="shared" si="102"/>
        <v>3.2000778743932159E-2</v>
      </c>
      <c r="AL225" s="39">
        <f t="shared" si="119"/>
        <v>5.7499999999999996E-2</v>
      </c>
      <c r="AM225" s="72">
        <f t="shared" si="120"/>
        <v>1489.1473480762188</v>
      </c>
      <c r="AO225" s="13">
        <f t="shared" si="103"/>
        <v>0.25</v>
      </c>
      <c r="AP225" s="39">
        <f t="shared" si="121"/>
        <v>3.1049999999999998E-2</v>
      </c>
      <c r="AQ225" s="72">
        <f t="shared" si="122"/>
        <v>0</v>
      </c>
      <c r="AS225" s="58">
        <f t="shared" si="133"/>
        <v>1</v>
      </c>
      <c r="AT225" s="57">
        <f t="shared" si="133"/>
        <v>1</v>
      </c>
      <c r="AU225" s="57">
        <f t="shared" si="133"/>
        <v>2.2999999999999998</v>
      </c>
      <c r="AV225" s="76">
        <f t="shared" si="104"/>
        <v>0</v>
      </c>
      <c r="AW225" s="76">
        <f t="shared" si="105"/>
        <v>0</v>
      </c>
      <c r="AX225" s="76">
        <f t="shared" si="106"/>
        <v>11537.9859375</v>
      </c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</row>
    <row r="226" spans="1:65" hidden="1" outlineLevel="1" x14ac:dyDescent="0.25">
      <c r="A226" s="84">
        <f t="shared" si="107"/>
        <v>42156</v>
      </c>
      <c r="B226" s="23">
        <f t="shared" si="108"/>
        <v>42156</v>
      </c>
      <c r="C226" s="24">
        <f t="shared" si="123"/>
        <v>176</v>
      </c>
      <c r="D226" s="25">
        <f t="shared" si="109"/>
        <v>14.666666666666666</v>
      </c>
      <c r="F226" s="76">
        <f t="shared" si="97"/>
        <v>14883.577928477112</v>
      </c>
      <c r="G226" s="80">
        <f t="shared" si="98"/>
        <v>-16801.038901101387</v>
      </c>
      <c r="H226" s="80">
        <f t="shared" si="110"/>
        <v>-1917.4609726242743</v>
      </c>
      <c r="I226" s="112"/>
      <c r="J226" s="53">
        <f t="shared" si="129"/>
        <v>0</v>
      </c>
      <c r="K226" s="53">
        <f t="shared" si="129"/>
        <v>0</v>
      </c>
      <c r="L226" s="53">
        <f t="shared" si="129"/>
        <v>0</v>
      </c>
      <c r="M226" s="53">
        <f t="shared" si="128"/>
        <v>0</v>
      </c>
      <c r="N226" s="53">
        <f t="shared" si="128"/>
        <v>0</v>
      </c>
      <c r="O226" s="54">
        <f t="shared" si="128"/>
        <v>5016515.625</v>
      </c>
      <c r="Q226" s="66">
        <f t="shared" si="111"/>
        <v>2.9</v>
      </c>
      <c r="R226" s="58">
        <f t="shared" si="130"/>
        <v>-7.0000000000000007E-2</v>
      </c>
      <c r="S226" s="57">
        <f t="shared" si="130"/>
        <v>0.1</v>
      </c>
      <c r="T226" s="76">
        <f t="shared" si="112"/>
        <v>14883.577928477112</v>
      </c>
      <c r="U226" s="76">
        <f t="shared" si="113"/>
        <v>0</v>
      </c>
      <c r="W226" s="37">
        <f t="shared" si="114"/>
        <v>486.66666666665975</v>
      </c>
      <c r="X226" s="37">
        <f t="shared" si="99"/>
        <v>452.6821329128569</v>
      </c>
      <c r="Y226" s="39">
        <f t="shared" si="131"/>
        <v>0.56900894204122032</v>
      </c>
      <c r="Z226" s="39">
        <f t="shared" si="131"/>
        <v>0.54319240462676466</v>
      </c>
      <c r="AA226" s="72">
        <f t="shared" si="115"/>
        <v>939.34879957951671</v>
      </c>
      <c r="AB226" s="41"/>
      <c r="AC226" s="37">
        <f t="shared" si="116"/>
        <v>1591.6666666666442</v>
      </c>
      <c r="AD226" s="37">
        <f t="shared" si="100"/>
        <v>402.98607824341582</v>
      </c>
      <c r="AE226" s="39">
        <f t="shared" si="132"/>
        <v>0.47142090004082582</v>
      </c>
      <c r="AF226" s="39">
        <f t="shared" si="132"/>
        <v>0.16914474983489136</v>
      </c>
      <c r="AG226" s="72">
        <f t="shared" si="117"/>
        <v>2833.8124333635169</v>
      </c>
      <c r="AI226" s="37">
        <f t="shared" si="118"/>
        <v>485.18657090832647</v>
      </c>
      <c r="AJ226" s="37">
        <f t="shared" si="101"/>
        <v>560.51011758060235</v>
      </c>
      <c r="AK226" s="39">
        <f t="shared" si="102"/>
        <v>3.2033923422983425E-2</v>
      </c>
      <c r="AL226" s="39">
        <f t="shared" si="119"/>
        <v>5.7499999999999996E-2</v>
      </c>
      <c r="AM226" s="72">
        <f t="shared" si="120"/>
        <v>1489.8917306583542</v>
      </c>
      <c r="AO226" s="13">
        <f t="shared" si="103"/>
        <v>0.25</v>
      </c>
      <c r="AP226" s="39">
        <f t="shared" si="121"/>
        <v>3.1049999999999998E-2</v>
      </c>
      <c r="AQ226" s="72">
        <f t="shared" si="122"/>
        <v>0</v>
      </c>
      <c r="AS226" s="58">
        <f t="shared" si="133"/>
        <v>1</v>
      </c>
      <c r="AT226" s="57">
        <f t="shared" si="133"/>
        <v>1</v>
      </c>
      <c r="AU226" s="57">
        <f t="shared" si="133"/>
        <v>2.2999999999999998</v>
      </c>
      <c r="AV226" s="76">
        <f t="shared" si="104"/>
        <v>0</v>
      </c>
      <c r="AW226" s="76">
        <f t="shared" si="105"/>
        <v>0</v>
      </c>
      <c r="AX226" s="76">
        <f t="shared" si="106"/>
        <v>11537.9859375</v>
      </c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</row>
    <row r="227" spans="1:65" hidden="1" outlineLevel="1" x14ac:dyDescent="0.25">
      <c r="A227" s="84">
        <f t="shared" si="107"/>
        <v>42186</v>
      </c>
      <c r="B227" s="23">
        <f t="shared" si="108"/>
        <v>42186</v>
      </c>
      <c r="C227" s="24">
        <f t="shared" si="123"/>
        <v>177</v>
      </c>
      <c r="D227" s="25">
        <f t="shared" si="109"/>
        <v>14.75</v>
      </c>
      <c r="F227" s="76">
        <f t="shared" si="97"/>
        <v>14883.577928477112</v>
      </c>
      <c r="G227" s="80">
        <f t="shared" si="98"/>
        <v>-16804.120190093206</v>
      </c>
      <c r="H227" s="80">
        <f t="shared" si="110"/>
        <v>-1920.542261616094</v>
      </c>
      <c r="I227" s="112"/>
      <c r="J227" s="53">
        <f t="shared" si="129"/>
        <v>0</v>
      </c>
      <c r="K227" s="53">
        <f t="shared" si="129"/>
        <v>0</v>
      </c>
      <c r="L227" s="53">
        <f t="shared" si="129"/>
        <v>0</v>
      </c>
      <c r="M227" s="53">
        <f t="shared" si="128"/>
        <v>0</v>
      </c>
      <c r="N227" s="53">
        <f t="shared" si="128"/>
        <v>0</v>
      </c>
      <c r="O227" s="54">
        <f t="shared" si="128"/>
        <v>5016515.625</v>
      </c>
      <c r="Q227" s="66">
        <f t="shared" si="111"/>
        <v>2.9</v>
      </c>
      <c r="R227" s="58">
        <f t="shared" si="130"/>
        <v>-7.0000000000000007E-2</v>
      </c>
      <c r="S227" s="57">
        <f t="shared" si="130"/>
        <v>0.1</v>
      </c>
      <c r="T227" s="76">
        <f t="shared" si="112"/>
        <v>14883.577928477112</v>
      </c>
      <c r="U227" s="76">
        <f t="shared" si="113"/>
        <v>0</v>
      </c>
      <c r="W227" s="37">
        <f t="shared" si="114"/>
        <v>486.6666666666701</v>
      </c>
      <c r="X227" s="37">
        <f t="shared" si="99"/>
        <v>453.30610586266573</v>
      </c>
      <c r="Y227" s="39">
        <f t="shared" si="131"/>
        <v>0.56979325881056786</v>
      </c>
      <c r="Z227" s="39">
        <f t="shared" si="131"/>
        <v>0.5439411361148897</v>
      </c>
      <c r="AA227" s="72">
        <f t="shared" si="115"/>
        <v>939.97277252933577</v>
      </c>
      <c r="AB227" s="41"/>
      <c r="AC227" s="37">
        <f t="shared" si="116"/>
        <v>1591.6666666666781</v>
      </c>
      <c r="AD227" s="37">
        <f t="shared" si="100"/>
        <v>403.54155060181307</v>
      </c>
      <c r="AE227" s="39">
        <f t="shared" si="132"/>
        <v>0.47207070233742338</v>
      </c>
      <c r="AF227" s="39">
        <f t="shared" si="132"/>
        <v>0.16937789742527315</v>
      </c>
      <c r="AG227" s="72">
        <f t="shared" si="117"/>
        <v>2835.5245958320429</v>
      </c>
      <c r="AI227" s="37">
        <f t="shared" si="118"/>
        <v>485.18657090833682</v>
      </c>
      <c r="AJ227" s="37">
        <f t="shared" si="101"/>
        <v>561.09066370109667</v>
      </c>
      <c r="AK227" s="39">
        <f t="shared" si="102"/>
        <v>3.2067102431503944E-2</v>
      </c>
      <c r="AL227" s="39">
        <f t="shared" si="119"/>
        <v>5.7499999999999996E-2</v>
      </c>
      <c r="AM227" s="72">
        <f t="shared" si="120"/>
        <v>1490.636884231827</v>
      </c>
      <c r="AO227" s="13">
        <f t="shared" si="103"/>
        <v>0.25</v>
      </c>
      <c r="AP227" s="39">
        <f t="shared" si="121"/>
        <v>3.1049999999999998E-2</v>
      </c>
      <c r="AQ227" s="72">
        <f t="shared" si="122"/>
        <v>0</v>
      </c>
      <c r="AS227" s="58">
        <f t="shared" si="133"/>
        <v>1</v>
      </c>
      <c r="AT227" s="57">
        <f t="shared" si="133"/>
        <v>1</v>
      </c>
      <c r="AU227" s="57">
        <f t="shared" si="133"/>
        <v>2.2999999999999998</v>
      </c>
      <c r="AV227" s="76">
        <f t="shared" si="104"/>
        <v>0</v>
      </c>
      <c r="AW227" s="76">
        <f t="shared" si="105"/>
        <v>0</v>
      </c>
      <c r="AX227" s="76">
        <f t="shared" si="106"/>
        <v>11537.9859375</v>
      </c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</row>
    <row r="228" spans="1:65" hidden="1" outlineLevel="1" x14ac:dyDescent="0.25">
      <c r="A228" s="84">
        <f t="shared" si="107"/>
        <v>42217</v>
      </c>
      <c r="B228" s="23">
        <f t="shared" si="108"/>
        <v>42217</v>
      </c>
      <c r="C228" s="24">
        <f t="shared" si="123"/>
        <v>178</v>
      </c>
      <c r="D228" s="25">
        <f t="shared" si="109"/>
        <v>14.833333333333334</v>
      </c>
      <c r="F228" s="76">
        <f t="shared" si="97"/>
        <v>14883.577928477112</v>
      </c>
      <c r="G228" s="80">
        <f t="shared" si="98"/>
        <v>-16807.205470982673</v>
      </c>
      <c r="H228" s="80">
        <f t="shared" si="110"/>
        <v>-1923.627542505561</v>
      </c>
      <c r="I228" s="112"/>
      <c r="J228" s="53">
        <f t="shared" si="129"/>
        <v>0</v>
      </c>
      <c r="K228" s="53">
        <f t="shared" si="129"/>
        <v>0</v>
      </c>
      <c r="L228" s="53">
        <f t="shared" si="129"/>
        <v>0</v>
      </c>
      <c r="M228" s="53">
        <f t="shared" si="128"/>
        <v>0</v>
      </c>
      <c r="N228" s="53">
        <f t="shared" si="128"/>
        <v>0</v>
      </c>
      <c r="O228" s="54">
        <f t="shared" si="128"/>
        <v>5016515.625</v>
      </c>
      <c r="Q228" s="66">
        <f t="shared" si="111"/>
        <v>2.9</v>
      </c>
      <c r="R228" s="58">
        <f t="shared" si="130"/>
        <v>-7.0000000000000007E-2</v>
      </c>
      <c r="S228" s="57">
        <f t="shared" si="130"/>
        <v>0.1</v>
      </c>
      <c r="T228" s="76">
        <f t="shared" si="112"/>
        <v>14883.577928477112</v>
      </c>
      <c r="U228" s="76">
        <f t="shared" si="113"/>
        <v>0</v>
      </c>
      <c r="W228" s="37">
        <f t="shared" si="114"/>
        <v>486.6666666666701</v>
      </c>
      <c r="X228" s="37">
        <f t="shared" si="99"/>
        <v>453.93093889112453</v>
      </c>
      <c r="Y228" s="39">
        <f t="shared" si="131"/>
        <v>0.57057865667504282</v>
      </c>
      <c r="Z228" s="39">
        <f t="shared" si="131"/>
        <v>0.544690899647713</v>
      </c>
      <c r="AA228" s="72">
        <f t="shared" si="115"/>
        <v>940.59760555779462</v>
      </c>
      <c r="AB228" s="41"/>
      <c r="AC228" s="37">
        <f t="shared" si="116"/>
        <v>1591.6666666666781</v>
      </c>
      <c r="AD228" s="37">
        <f t="shared" si="100"/>
        <v>404.09778861826697</v>
      </c>
      <c r="AE228" s="39">
        <f t="shared" si="132"/>
        <v>0.47272140031561799</v>
      </c>
      <c r="AF228" s="39">
        <f t="shared" si="132"/>
        <v>0.1696113663841807</v>
      </c>
      <c r="AG228" s="72">
        <f t="shared" si="117"/>
        <v>2837.2391183297573</v>
      </c>
      <c r="AI228" s="37">
        <f t="shared" si="118"/>
        <v>485.18657090833682</v>
      </c>
      <c r="AJ228" s="37">
        <f t="shared" si="101"/>
        <v>561.67181111990942</v>
      </c>
      <c r="AK228" s="39">
        <f t="shared" si="102"/>
        <v>3.2100315805050288E-2</v>
      </c>
      <c r="AL228" s="39">
        <f t="shared" si="119"/>
        <v>5.7499999999999996E-2</v>
      </c>
      <c r="AM228" s="72">
        <f t="shared" si="120"/>
        <v>1491.3828095951214</v>
      </c>
      <c r="AO228" s="13">
        <f t="shared" si="103"/>
        <v>0.25</v>
      </c>
      <c r="AP228" s="39">
        <f t="shared" si="121"/>
        <v>3.1049999999999998E-2</v>
      </c>
      <c r="AQ228" s="72">
        <f t="shared" si="122"/>
        <v>0</v>
      </c>
      <c r="AS228" s="58">
        <f t="shared" si="133"/>
        <v>1</v>
      </c>
      <c r="AT228" s="57">
        <f t="shared" si="133"/>
        <v>1</v>
      </c>
      <c r="AU228" s="57">
        <f t="shared" si="133"/>
        <v>2.2999999999999998</v>
      </c>
      <c r="AV228" s="76">
        <f t="shared" si="104"/>
        <v>0</v>
      </c>
      <c r="AW228" s="76">
        <f t="shared" si="105"/>
        <v>0</v>
      </c>
      <c r="AX228" s="76">
        <f t="shared" si="106"/>
        <v>11537.9859375</v>
      </c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</row>
    <row r="229" spans="1:65" hidden="1" outlineLevel="1" x14ac:dyDescent="0.25">
      <c r="A229" s="84">
        <f t="shared" si="107"/>
        <v>42248</v>
      </c>
      <c r="B229" s="23">
        <f t="shared" si="108"/>
        <v>42248</v>
      </c>
      <c r="C229" s="24">
        <f t="shared" si="123"/>
        <v>179</v>
      </c>
      <c r="D229" s="25">
        <f t="shared" si="109"/>
        <v>14.916666666666666</v>
      </c>
      <c r="F229" s="76">
        <f t="shared" si="97"/>
        <v>14883.577928477112</v>
      </c>
      <c r="G229" s="80">
        <f t="shared" si="98"/>
        <v>-16810.294749007735</v>
      </c>
      <c r="H229" s="80">
        <f t="shared" si="110"/>
        <v>-1926.7168205306225</v>
      </c>
      <c r="I229" s="112"/>
      <c r="J229" s="53">
        <f t="shared" si="129"/>
        <v>0</v>
      </c>
      <c r="K229" s="53">
        <f t="shared" si="129"/>
        <v>0</v>
      </c>
      <c r="L229" s="53">
        <f t="shared" si="129"/>
        <v>0</v>
      </c>
      <c r="M229" s="53">
        <f t="shared" si="128"/>
        <v>0</v>
      </c>
      <c r="N229" s="53">
        <f t="shared" si="128"/>
        <v>0</v>
      </c>
      <c r="O229" s="54">
        <f t="shared" si="128"/>
        <v>5016515.625</v>
      </c>
      <c r="Q229" s="66">
        <f t="shared" si="111"/>
        <v>2.9</v>
      </c>
      <c r="R229" s="58">
        <f t="shared" si="130"/>
        <v>-7.0000000000000007E-2</v>
      </c>
      <c r="S229" s="57">
        <f t="shared" si="130"/>
        <v>0.1</v>
      </c>
      <c r="T229" s="76">
        <f t="shared" si="112"/>
        <v>14883.577928477112</v>
      </c>
      <c r="U229" s="76">
        <f t="shared" si="113"/>
        <v>0</v>
      </c>
      <c r="W229" s="37">
        <f t="shared" si="114"/>
        <v>486.66666666665975</v>
      </c>
      <c r="X229" s="37">
        <f t="shared" si="99"/>
        <v>454.5566331837577</v>
      </c>
      <c r="Y229" s="39">
        <f t="shared" si="131"/>
        <v>0.57136513712481696</v>
      </c>
      <c r="Z229" s="39">
        <f t="shared" si="131"/>
        <v>0.54544169664779563</v>
      </c>
      <c r="AA229" s="72">
        <f t="shared" si="115"/>
        <v>941.22329985041745</v>
      </c>
      <c r="AB229" s="41"/>
      <c r="AC229" s="37">
        <f t="shared" si="116"/>
        <v>1591.6666666666442</v>
      </c>
      <c r="AD229" s="37">
        <f t="shared" si="100"/>
        <v>404.65479334815359</v>
      </c>
      <c r="AE229" s="39">
        <f t="shared" si="132"/>
        <v>0.47337299521000931</v>
      </c>
      <c r="AF229" s="39">
        <f t="shared" si="132"/>
        <v>0.16984515715458559</v>
      </c>
      <c r="AG229" s="72">
        <f t="shared" si="117"/>
        <v>2838.9560041097034</v>
      </c>
      <c r="AI229" s="37">
        <f t="shared" si="118"/>
        <v>485.18657090832647</v>
      </c>
      <c r="AJ229" s="37">
        <f t="shared" si="101"/>
        <v>562.25356045983324</v>
      </c>
      <c r="AK229" s="39">
        <f t="shared" si="102"/>
        <v>3.2133563579215929E-2</v>
      </c>
      <c r="AL229" s="39">
        <f t="shared" si="119"/>
        <v>5.7499999999999996E-2</v>
      </c>
      <c r="AM229" s="72">
        <f t="shared" si="120"/>
        <v>1492.1295075476157</v>
      </c>
      <c r="AO229" s="13">
        <f t="shared" si="103"/>
        <v>0.25</v>
      </c>
      <c r="AP229" s="39">
        <f t="shared" si="121"/>
        <v>3.1049999999999998E-2</v>
      </c>
      <c r="AQ229" s="72">
        <f t="shared" si="122"/>
        <v>0</v>
      </c>
      <c r="AS229" s="58">
        <f t="shared" si="133"/>
        <v>1</v>
      </c>
      <c r="AT229" s="57">
        <f t="shared" si="133"/>
        <v>1</v>
      </c>
      <c r="AU229" s="57">
        <f t="shared" si="133"/>
        <v>2.2999999999999998</v>
      </c>
      <c r="AV229" s="76">
        <f t="shared" si="104"/>
        <v>0</v>
      </c>
      <c r="AW229" s="76">
        <f t="shared" si="105"/>
        <v>0</v>
      </c>
      <c r="AX229" s="76">
        <f t="shared" si="106"/>
        <v>11537.9859375</v>
      </c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</row>
    <row r="230" spans="1:65" hidden="1" outlineLevel="1" x14ac:dyDescent="0.25">
      <c r="A230" s="84">
        <f t="shared" si="107"/>
        <v>42278</v>
      </c>
      <c r="B230" s="23">
        <f t="shared" si="108"/>
        <v>42278</v>
      </c>
      <c r="C230" s="24">
        <f t="shared" si="123"/>
        <v>180</v>
      </c>
      <c r="D230" s="25">
        <f t="shared" si="109"/>
        <v>15</v>
      </c>
      <c r="F230" s="76">
        <f t="shared" si="97"/>
        <v>14883.577928477112</v>
      </c>
      <c r="G230" s="80">
        <f t="shared" si="98"/>
        <v>-16813.388029413542</v>
      </c>
      <c r="H230" s="80">
        <f t="shared" si="110"/>
        <v>-1929.8101009364291</v>
      </c>
      <c r="I230" s="112"/>
      <c r="J230" s="53">
        <f t="shared" si="129"/>
        <v>0</v>
      </c>
      <c r="K230" s="53">
        <f t="shared" si="129"/>
        <v>0</v>
      </c>
      <c r="L230" s="53">
        <f t="shared" si="129"/>
        <v>0</v>
      </c>
      <c r="M230" s="53">
        <f t="shared" si="128"/>
        <v>0</v>
      </c>
      <c r="N230" s="53">
        <f t="shared" si="128"/>
        <v>0</v>
      </c>
      <c r="O230" s="54">
        <f t="shared" si="128"/>
        <v>5016515.625</v>
      </c>
      <c r="Q230" s="66">
        <f t="shared" si="111"/>
        <v>2.9</v>
      </c>
      <c r="R230" s="58">
        <f t="shared" si="130"/>
        <v>-7.0000000000000007E-2</v>
      </c>
      <c r="S230" s="57">
        <f t="shared" si="130"/>
        <v>0.1</v>
      </c>
      <c r="T230" s="76">
        <f t="shared" si="112"/>
        <v>14883.577928477112</v>
      </c>
      <c r="U230" s="76">
        <f t="shared" si="113"/>
        <v>0</v>
      </c>
      <c r="W230" s="37">
        <f t="shared" si="114"/>
        <v>486.6666666666701</v>
      </c>
      <c r="X230" s="37">
        <f t="shared" si="99"/>
        <v>455.1831899277534</v>
      </c>
      <c r="Y230" s="39">
        <f t="shared" si="131"/>
        <v>0.57215270165211585</v>
      </c>
      <c r="Z230" s="39">
        <f t="shared" si="131"/>
        <v>0.5461935285396593</v>
      </c>
      <c r="AA230" s="72">
        <f t="shared" si="115"/>
        <v>941.8498565944235</v>
      </c>
      <c r="AB230" s="41"/>
      <c r="AC230" s="37">
        <f t="shared" si="116"/>
        <v>1591.6666666666781</v>
      </c>
      <c r="AD230" s="37">
        <f t="shared" si="100"/>
        <v>405.21256584832935</v>
      </c>
      <c r="AE230" s="39">
        <f t="shared" si="132"/>
        <v>0.47402548825689811</v>
      </c>
      <c r="AF230" s="39">
        <f t="shared" si="132"/>
        <v>0.17007927018006974</v>
      </c>
      <c r="AG230" s="72">
        <f t="shared" si="117"/>
        <v>2840.6752564295348</v>
      </c>
      <c r="AI230" s="37">
        <f t="shared" si="118"/>
        <v>485.18657090833682</v>
      </c>
      <c r="AJ230" s="37">
        <f t="shared" si="101"/>
        <v>562.83591234434152</v>
      </c>
      <c r="AK230" s="39">
        <f t="shared" si="102"/>
        <v>3.2166845789631159E-2</v>
      </c>
      <c r="AL230" s="39">
        <f t="shared" si="119"/>
        <v>5.7499999999999996E-2</v>
      </c>
      <c r="AM230" s="72">
        <f t="shared" si="120"/>
        <v>1492.8769788895834</v>
      </c>
      <c r="AO230" s="13">
        <f t="shared" si="103"/>
        <v>0.25</v>
      </c>
      <c r="AP230" s="39">
        <f t="shared" si="121"/>
        <v>3.1049999999999998E-2</v>
      </c>
      <c r="AQ230" s="72">
        <f t="shared" si="122"/>
        <v>0</v>
      </c>
      <c r="AS230" s="58">
        <f t="shared" si="133"/>
        <v>1</v>
      </c>
      <c r="AT230" s="57">
        <f t="shared" si="133"/>
        <v>1</v>
      </c>
      <c r="AU230" s="57">
        <f t="shared" si="133"/>
        <v>2.2999999999999998</v>
      </c>
      <c r="AV230" s="76">
        <f t="shared" si="104"/>
        <v>0</v>
      </c>
      <c r="AW230" s="76">
        <f t="shared" si="105"/>
        <v>0</v>
      </c>
      <c r="AX230" s="76">
        <f t="shared" si="106"/>
        <v>11537.9859375</v>
      </c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</row>
    <row r="231" spans="1:65" hidden="1" outlineLevel="1" x14ac:dyDescent="0.25">
      <c r="A231" s="84">
        <f t="shared" si="107"/>
        <v>42309</v>
      </c>
      <c r="B231" s="23">
        <f t="shared" si="108"/>
        <v>42309</v>
      </c>
      <c r="C231" s="24">
        <f t="shared" si="123"/>
        <v>181</v>
      </c>
      <c r="D231" s="25">
        <f t="shared" si="109"/>
        <v>15.083333333333334</v>
      </c>
      <c r="F231" s="76">
        <f t="shared" si="97"/>
        <v>14883.577928477112</v>
      </c>
      <c r="G231" s="80">
        <f t="shared" si="98"/>
        <v>-16816.485317451683</v>
      </c>
      <c r="H231" s="80">
        <f t="shared" si="110"/>
        <v>-1932.9073889745705</v>
      </c>
      <c r="I231" s="112"/>
      <c r="J231" s="53">
        <f t="shared" si="129"/>
        <v>0</v>
      </c>
      <c r="K231" s="53">
        <f t="shared" si="129"/>
        <v>0</v>
      </c>
      <c r="L231" s="53">
        <f t="shared" si="129"/>
        <v>0</v>
      </c>
      <c r="M231" s="53">
        <f t="shared" si="128"/>
        <v>0</v>
      </c>
      <c r="N231" s="53">
        <f t="shared" si="128"/>
        <v>0</v>
      </c>
      <c r="O231" s="54">
        <f t="shared" si="128"/>
        <v>5016515.625</v>
      </c>
      <c r="Q231" s="66">
        <f t="shared" si="111"/>
        <v>2.9</v>
      </c>
      <c r="R231" s="58">
        <f t="shared" ref="R231:S250" si="134">IF($B231=" ",0,R$25)</f>
        <v>-7.0000000000000007E-2</v>
      </c>
      <c r="S231" s="57">
        <f t="shared" si="134"/>
        <v>0.1</v>
      </c>
      <c r="T231" s="76">
        <f t="shared" si="112"/>
        <v>14883.577928477112</v>
      </c>
      <c r="U231" s="76">
        <f t="shared" si="113"/>
        <v>0</v>
      </c>
      <c r="W231" s="37">
        <f t="shared" si="114"/>
        <v>486.6666666666701</v>
      </c>
      <c r="X231" s="37">
        <f t="shared" si="99"/>
        <v>455.81061031187721</v>
      </c>
      <c r="Y231" s="39">
        <f t="shared" ref="Y231:Z250" si="135">IF($B231=" ",0,Y$25*(1+Y$30)^(IF(Y$28&gt;$B231,-1,1)*(YEARFRAC($B231,Y$28))))</f>
        <v>0.57294135175122229</v>
      </c>
      <c r="Z231" s="39">
        <f t="shared" si="135"/>
        <v>0.54694639674978973</v>
      </c>
      <c r="AA231" s="72">
        <f t="shared" si="115"/>
        <v>942.47727697854725</v>
      </c>
      <c r="AB231" s="41"/>
      <c r="AC231" s="37">
        <f t="shared" si="116"/>
        <v>1591.6666666666781</v>
      </c>
      <c r="AD231" s="37">
        <f t="shared" si="100"/>
        <v>405.77110717705642</v>
      </c>
      <c r="AE231" s="39">
        <f t="shared" ref="AE231:AF250" si="136">IF($B231=" ",0,AE$25*(1+AE$30)^(IF(AE$28&gt;$B231,-1,1)*(YEARFRAC($B231,AE$28))))</f>
        <v>0.47467888069428993</v>
      </c>
      <c r="AF231" s="39">
        <f t="shared" si="136"/>
        <v>0.1703137059048267</v>
      </c>
      <c r="AG231" s="72">
        <f t="shared" si="117"/>
        <v>2842.3968785511415</v>
      </c>
      <c r="AI231" s="37">
        <f t="shared" si="118"/>
        <v>485.18657090833682</v>
      </c>
      <c r="AJ231" s="37">
        <f t="shared" si="101"/>
        <v>563.41886739748122</v>
      </c>
      <c r="AK231" s="39">
        <f t="shared" si="102"/>
        <v>3.2200162471963181E-2</v>
      </c>
      <c r="AL231" s="39">
        <f t="shared" si="119"/>
        <v>5.7499999999999996E-2</v>
      </c>
      <c r="AM231" s="72">
        <f t="shared" si="120"/>
        <v>1493.6252244219922</v>
      </c>
      <c r="AO231" s="13">
        <f t="shared" si="103"/>
        <v>0.25</v>
      </c>
      <c r="AP231" s="39">
        <f t="shared" si="121"/>
        <v>3.1049999999999998E-2</v>
      </c>
      <c r="AQ231" s="72">
        <f t="shared" si="122"/>
        <v>0</v>
      </c>
      <c r="AS231" s="58">
        <f t="shared" ref="AS231:AU250" si="137">IF($B231=" ",0,AS$25)</f>
        <v>1</v>
      </c>
      <c r="AT231" s="57">
        <f t="shared" si="137"/>
        <v>1</v>
      </c>
      <c r="AU231" s="57">
        <f t="shared" si="137"/>
        <v>2.2999999999999998</v>
      </c>
      <c r="AV231" s="76">
        <f t="shared" si="104"/>
        <v>0</v>
      </c>
      <c r="AW231" s="76">
        <f t="shared" si="105"/>
        <v>0</v>
      </c>
      <c r="AX231" s="76">
        <f t="shared" si="106"/>
        <v>11537.9859375</v>
      </c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</row>
    <row r="232" spans="1:65" hidden="1" outlineLevel="1" x14ac:dyDescent="0.25">
      <c r="A232" s="84">
        <f t="shared" si="107"/>
        <v>42339</v>
      </c>
      <c r="B232" s="23">
        <f t="shared" si="108"/>
        <v>42339</v>
      </c>
      <c r="C232" s="24">
        <f t="shared" si="123"/>
        <v>182</v>
      </c>
      <c r="D232" s="25">
        <f t="shared" si="109"/>
        <v>15.166666666666666</v>
      </c>
      <c r="F232" s="76">
        <f t="shared" si="97"/>
        <v>14883.577928477112</v>
      </c>
      <c r="G232" s="80">
        <f t="shared" si="98"/>
        <v>-16819.586618380967</v>
      </c>
      <c r="H232" s="80">
        <f t="shared" si="110"/>
        <v>-1936.0086899038542</v>
      </c>
      <c r="I232" s="112"/>
      <c r="J232" s="53">
        <f t="shared" si="129"/>
        <v>0</v>
      </c>
      <c r="K232" s="53">
        <f t="shared" si="129"/>
        <v>0</v>
      </c>
      <c r="L232" s="53">
        <f t="shared" si="129"/>
        <v>0</v>
      </c>
      <c r="M232" s="53">
        <f t="shared" si="128"/>
        <v>0</v>
      </c>
      <c r="N232" s="53">
        <f t="shared" si="128"/>
        <v>0</v>
      </c>
      <c r="O232" s="54">
        <f t="shared" si="128"/>
        <v>5016515.625</v>
      </c>
      <c r="Q232" s="66">
        <f t="shared" si="111"/>
        <v>2.9</v>
      </c>
      <c r="R232" s="58">
        <f t="shared" si="134"/>
        <v>-7.0000000000000007E-2</v>
      </c>
      <c r="S232" s="57">
        <f t="shared" si="134"/>
        <v>0.1</v>
      </c>
      <c r="T232" s="76">
        <f t="shared" si="112"/>
        <v>14883.577928477112</v>
      </c>
      <c r="U232" s="76">
        <f t="shared" si="113"/>
        <v>0</v>
      </c>
      <c r="W232" s="37">
        <f t="shared" si="114"/>
        <v>486.66666666665975</v>
      </c>
      <c r="X232" s="37">
        <f t="shared" si="99"/>
        <v>456.43889552656327</v>
      </c>
      <c r="Y232" s="39">
        <f t="shared" si="135"/>
        <v>0.57373108891847857</v>
      </c>
      <c r="Z232" s="39">
        <f t="shared" si="135"/>
        <v>0.5477003027066385</v>
      </c>
      <c r="AA232" s="72">
        <f t="shared" si="115"/>
        <v>943.10556219322302</v>
      </c>
      <c r="AB232" s="41"/>
      <c r="AC232" s="37">
        <f t="shared" si="116"/>
        <v>1591.6666666666442</v>
      </c>
      <c r="AD232" s="37">
        <f t="shared" si="100"/>
        <v>406.3304183940806</v>
      </c>
      <c r="AE232" s="39">
        <f t="shared" si="136"/>
        <v>0.47533317376189643</v>
      </c>
      <c r="AF232" s="39">
        <f t="shared" si="136"/>
        <v>0.1705484647736622</v>
      </c>
      <c r="AG232" s="72">
        <f t="shared" si="117"/>
        <v>2844.1208737410366</v>
      </c>
      <c r="AI232" s="37">
        <f t="shared" si="118"/>
        <v>485.18657090832647</v>
      </c>
      <c r="AJ232" s="37">
        <f t="shared" si="101"/>
        <v>564.00242624398209</v>
      </c>
      <c r="AK232" s="39">
        <f t="shared" si="102"/>
        <v>3.2233513661916159E-2</v>
      </c>
      <c r="AL232" s="39">
        <f t="shared" si="119"/>
        <v>5.7499999999999996E-2</v>
      </c>
      <c r="AM232" s="72">
        <f t="shared" si="120"/>
        <v>1494.3742449467068</v>
      </c>
      <c r="AO232" s="13">
        <f t="shared" si="103"/>
        <v>0.25</v>
      </c>
      <c r="AP232" s="39">
        <f t="shared" si="121"/>
        <v>3.1049999999999998E-2</v>
      </c>
      <c r="AQ232" s="72">
        <f t="shared" si="122"/>
        <v>0</v>
      </c>
      <c r="AS232" s="58">
        <f t="shared" si="137"/>
        <v>1</v>
      </c>
      <c r="AT232" s="57">
        <f t="shared" si="137"/>
        <v>1</v>
      </c>
      <c r="AU232" s="57">
        <f t="shared" si="137"/>
        <v>2.2999999999999998</v>
      </c>
      <c r="AV232" s="76">
        <f t="shared" si="104"/>
        <v>0</v>
      </c>
      <c r="AW232" s="76">
        <f t="shared" si="105"/>
        <v>0</v>
      </c>
      <c r="AX232" s="76">
        <f t="shared" si="106"/>
        <v>11537.9859375</v>
      </c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</row>
    <row r="233" spans="1:65" hidden="1" outlineLevel="1" x14ac:dyDescent="0.25">
      <c r="A233" s="84">
        <f t="shared" si="107"/>
        <v>42370</v>
      </c>
      <c r="B233" s="23">
        <f t="shared" si="108"/>
        <v>42370</v>
      </c>
      <c r="C233" s="24">
        <f t="shared" si="123"/>
        <v>183</v>
      </c>
      <c r="D233" s="25">
        <f t="shared" si="109"/>
        <v>15.25</v>
      </c>
      <c r="F233" s="76">
        <f t="shared" si="97"/>
        <v>14883.577928477112</v>
      </c>
      <c r="G233" s="80">
        <f t="shared" si="98"/>
        <v>-16822.69193746744</v>
      </c>
      <c r="H233" s="80">
        <f t="shared" si="110"/>
        <v>-1939.1140089903274</v>
      </c>
      <c r="I233" s="112"/>
      <c r="J233" s="53">
        <f t="shared" si="129"/>
        <v>0</v>
      </c>
      <c r="K233" s="53">
        <f t="shared" si="129"/>
        <v>0</v>
      </c>
      <c r="L233" s="53">
        <f t="shared" si="129"/>
        <v>0</v>
      </c>
      <c r="M233" s="53">
        <f t="shared" si="129"/>
        <v>0</v>
      </c>
      <c r="N233" s="53">
        <f t="shared" si="129"/>
        <v>0</v>
      </c>
      <c r="O233" s="54">
        <f t="shared" si="129"/>
        <v>5016515.625</v>
      </c>
      <c r="Q233" s="66">
        <f t="shared" si="111"/>
        <v>2.9</v>
      </c>
      <c r="R233" s="58">
        <f t="shared" si="134"/>
        <v>-7.0000000000000007E-2</v>
      </c>
      <c r="S233" s="57">
        <f t="shared" si="134"/>
        <v>0.1</v>
      </c>
      <c r="T233" s="76">
        <f t="shared" si="112"/>
        <v>14883.577928477112</v>
      </c>
      <c r="U233" s="76">
        <f t="shared" si="113"/>
        <v>0</v>
      </c>
      <c r="W233" s="37">
        <f t="shared" si="114"/>
        <v>486.6666666666701</v>
      </c>
      <c r="X233" s="37">
        <f t="shared" si="99"/>
        <v>457.06804676391516</v>
      </c>
      <c r="Y233" s="39">
        <f t="shared" si="135"/>
        <v>0.57452191465228974</v>
      </c>
      <c r="Z233" s="39">
        <f t="shared" si="135"/>
        <v>0.54845524784062638</v>
      </c>
      <c r="AA233" s="72">
        <f t="shared" si="115"/>
        <v>943.73471343058532</v>
      </c>
      <c r="AB233" s="41"/>
      <c r="AC233" s="37">
        <f t="shared" si="116"/>
        <v>1591.6666666666781</v>
      </c>
      <c r="AD233" s="37">
        <f t="shared" si="100"/>
        <v>406.89050056063525</v>
      </c>
      <c r="AE233" s="39">
        <f t="shared" si="136"/>
        <v>0.47598836870113809</v>
      </c>
      <c r="AF233" s="39">
        <f t="shared" si="136"/>
        <v>0.17078354723199513</v>
      </c>
      <c r="AG233" s="72">
        <f t="shared" si="117"/>
        <v>2845.8472452703636</v>
      </c>
      <c r="AI233" s="37">
        <f t="shared" si="118"/>
        <v>485.18657090833682</v>
      </c>
      <c r="AJ233" s="37">
        <f t="shared" si="101"/>
        <v>564.58658950925656</v>
      </c>
      <c r="AK233" s="39">
        <f t="shared" si="102"/>
        <v>3.2266899395231217E-2</v>
      </c>
      <c r="AL233" s="39">
        <f t="shared" si="119"/>
        <v>5.7499999999999996E-2</v>
      </c>
      <c r="AM233" s="72">
        <f t="shared" si="120"/>
        <v>1495.1240412664897</v>
      </c>
      <c r="AO233" s="13">
        <f t="shared" si="103"/>
        <v>0.25</v>
      </c>
      <c r="AP233" s="39">
        <f t="shared" si="121"/>
        <v>3.1049999999999998E-2</v>
      </c>
      <c r="AQ233" s="72">
        <f t="shared" si="122"/>
        <v>0</v>
      </c>
      <c r="AS233" s="58">
        <f t="shared" si="137"/>
        <v>1</v>
      </c>
      <c r="AT233" s="57">
        <f t="shared" si="137"/>
        <v>1</v>
      </c>
      <c r="AU233" s="57">
        <f t="shared" si="137"/>
        <v>2.2999999999999998</v>
      </c>
      <c r="AV233" s="76">
        <f t="shared" si="104"/>
        <v>0</v>
      </c>
      <c r="AW233" s="76">
        <f t="shared" si="105"/>
        <v>0</v>
      </c>
      <c r="AX233" s="76">
        <f t="shared" si="106"/>
        <v>11537.9859375</v>
      </c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</row>
    <row r="234" spans="1:65" hidden="1" outlineLevel="1" x14ac:dyDescent="0.25">
      <c r="A234" s="84">
        <f t="shared" si="107"/>
        <v>42401</v>
      </c>
      <c r="B234" s="23">
        <f t="shared" si="108"/>
        <v>42401</v>
      </c>
      <c r="C234" s="24">
        <f t="shared" si="123"/>
        <v>184</v>
      </c>
      <c r="D234" s="25">
        <f t="shared" si="109"/>
        <v>15.333333333333334</v>
      </c>
      <c r="F234" s="76">
        <f t="shared" si="97"/>
        <v>14883.577928477112</v>
      </c>
      <c r="G234" s="80">
        <f t="shared" si="98"/>
        <v>-16825.801279983611</v>
      </c>
      <c r="H234" s="80">
        <f t="shared" si="110"/>
        <v>-1942.2233515064981</v>
      </c>
      <c r="I234" s="112"/>
      <c r="J234" s="53">
        <f t="shared" ref="J234:O265" si="138">+IF($B234=" ",0,IF(AND($B234&gt;=J$26,$B234&lt;J$28),J$33,0))</f>
        <v>0</v>
      </c>
      <c r="K234" s="53">
        <f t="shared" si="138"/>
        <v>0</v>
      </c>
      <c r="L234" s="53">
        <f t="shared" si="138"/>
        <v>0</v>
      </c>
      <c r="M234" s="53">
        <f t="shared" si="138"/>
        <v>0</v>
      </c>
      <c r="N234" s="53">
        <f t="shared" si="138"/>
        <v>0</v>
      </c>
      <c r="O234" s="54">
        <f t="shared" si="138"/>
        <v>5016515.625</v>
      </c>
      <c r="Q234" s="66">
        <f t="shared" si="111"/>
        <v>2.9</v>
      </c>
      <c r="R234" s="58">
        <f t="shared" si="134"/>
        <v>-7.0000000000000007E-2</v>
      </c>
      <c r="S234" s="57">
        <f t="shared" si="134"/>
        <v>0.1</v>
      </c>
      <c r="T234" s="76">
        <f t="shared" si="112"/>
        <v>14883.577928477112</v>
      </c>
      <c r="U234" s="76">
        <f t="shared" si="113"/>
        <v>0</v>
      </c>
      <c r="W234" s="37">
        <f t="shared" si="114"/>
        <v>486.6666666666701</v>
      </c>
      <c r="X234" s="37">
        <f t="shared" si="99"/>
        <v>457.69806521762143</v>
      </c>
      <c r="Y234" s="39">
        <f t="shared" si="135"/>
        <v>0.57531383045312579</v>
      </c>
      <c r="Z234" s="39">
        <f t="shared" si="135"/>
        <v>0.54921123358414548</v>
      </c>
      <c r="AA234" s="72">
        <f t="shared" si="115"/>
        <v>944.36473188429159</v>
      </c>
      <c r="AB234" s="41"/>
      <c r="AC234" s="37">
        <f t="shared" si="116"/>
        <v>1591.6666666666781</v>
      </c>
      <c r="AD234" s="37">
        <f t="shared" si="100"/>
        <v>407.45135473936421</v>
      </c>
      <c r="AE234" s="39">
        <f t="shared" si="136"/>
        <v>0.47664446675514666</v>
      </c>
      <c r="AF234" s="39">
        <f t="shared" si="136"/>
        <v>0.17101895372585832</v>
      </c>
      <c r="AG234" s="72">
        <f t="shared" si="117"/>
        <v>2847.57599641452</v>
      </c>
      <c r="AI234" s="37">
        <f t="shared" si="118"/>
        <v>485.18657090833682</v>
      </c>
      <c r="AJ234" s="37">
        <f t="shared" si="101"/>
        <v>565.17135781929289</v>
      </c>
      <c r="AK234" s="39">
        <f t="shared" si="102"/>
        <v>3.2300319707686501E-2</v>
      </c>
      <c r="AL234" s="39">
        <f t="shared" si="119"/>
        <v>5.7499999999999996E-2</v>
      </c>
      <c r="AM234" s="72">
        <f t="shared" si="120"/>
        <v>1495.8746141848001</v>
      </c>
      <c r="AO234" s="13">
        <f t="shared" si="103"/>
        <v>0.25</v>
      </c>
      <c r="AP234" s="39">
        <f t="shared" si="121"/>
        <v>3.1049999999999998E-2</v>
      </c>
      <c r="AQ234" s="72">
        <f t="shared" si="122"/>
        <v>0</v>
      </c>
      <c r="AS234" s="58">
        <f t="shared" si="137"/>
        <v>1</v>
      </c>
      <c r="AT234" s="57">
        <f t="shared" si="137"/>
        <v>1</v>
      </c>
      <c r="AU234" s="57">
        <f t="shared" si="137"/>
        <v>2.2999999999999998</v>
      </c>
      <c r="AV234" s="76">
        <f t="shared" si="104"/>
        <v>0</v>
      </c>
      <c r="AW234" s="76">
        <f t="shared" si="105"/>
        <v>0</v>
      </c>
      <c r="AX234" s="76">
        <f t="shared" si="106"/>
        <v>11537.9859375</v>
      </c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</row>
    <row r="235" spans="1:65" hidden="1" outlineLevel="1" x14ac:dyDescent="0.25">
      <c r="A235" s="84">
        <f t="shared" si="107"/>
        <v>42430</v>
      </c>
      <c r="B235" s="23">
        <f t="shared" si="108"/>
        <v>42430</v>
      </c>
      <c r="C235" s="24">
        <f t="shared" si="123"/>
        <v>185</v>
      </c>
      <c r="D235" s="25">
        <f t="shared" si="109"/>
        <v>15.416666666666666</v>
      </c>
      <c r="F235" s="76">
        <f t="shared" si="97"/>
        <v>14883.577928477112</v>
      </c>
      <c r="G235" s="80">
        <f t="shared" si="98"/>
        <v>-16828.914651209248</v>
      </c>
      <c r="H235" s="80">
        <f t="shared" si="110"/>
        <v>-1945.336722732136</v>
      </c>
      <c r="I235" s="112"/>
      <c r="J235" s="53">
        <f t="shared" si="138"/>
        <v>0</v>
      </c>
      <c r="K235" s="53">
        <f t="shared" si="138"/>
        <v>0</v>
      </c>
      <c r="L235" s="53">
        <f t="shared" si="138"/>
        <v>0</v>
      </c>
      <c r="M235" s="53">
        <f t="shared" si="138"/>
        <v>0</v>
      </c>
      <c r="N235" s="53">
        <f t="shared" si="138"/>
        <v>0</v>
      </c>
      <c r="O235" s="54">
        <f t="shared" si="138"/>
        <v>5016515.625</v>
      </c>
      <c r="Q235" s="66">
        <f t="shared" si="111"/>
        <v>2.9</v>
      </c>
      <c r="R235" s="58">
        <f t="shared" si="134"/>
        <v>-7.0000000000000007E-2</v>
      </c>
      <c r="S235" s="57">
        <f t="shared" si="134"/>
        <v>0.1</v>
      </c>
      <c r="T235" s="76">
        <f t="shared" si="112"/>
        <v>14883.577928477112</v>
      </c>
      <c r="U235" s="76">
        <f t="shared" si="113"/>
        <v>0</v>
      </c>
      <c r="W235" s="37">
        <f t="shared" si="114"/>
        <v>486.66666666665975</v>
      </c>
      <c r="X235" s="37">
        <f t="shared" si="99"/>
        <v>458.32895208304541</v>
      </c>
      <c r="Y235" s="39">
        <f t="shared" si="135"/>
        <v>0.57610683782352545</v>
      </c>
      <c r="Z235" s="39">
        <f t="shared" si="135"/>
        <v>0.54996826137156285</v>
      </c>
      <c r="AA235" s="72">
        <f t="shared" si="115"/>
        <v>944.99561874970516</v>
      </c>
      <c r="AB235" s="41"/>
      <c r="AC235" s="37">
        <f t="shared" si="116"/>
        <v>1591.6666666666442</v>
      </c>
      <c r="AD235" s="37">
        <f t="shared" si="100"/>
        <v>408.01298199440191</v>
      </c>
      <c r="AE235" s="39">
        <f t="shared" si="136"/>
        <v>0.47730146916876731</v>
      </c>
      <c r="AF235" s="39">
        <f t="shared" si="136"/>
        <v>0.17125468470189939</v>
      </c>
      <c r="AG235" s="72">
        <f t="shared" si="117"/>
        <v>2849.3071304535451</v>
      </c>
      <c r="AI235" s="37">
        <f t="shared" si="118"/>
        <v>485.18657090832647</v>
      </c>
      <c r="AJ235" s="37">
        <f t="shared" si="101"/>
        <v>565.75673180076376</v>
      </c>
      <c r="AK235" s="39">
        <f t="shared" si="102"/>
        <v>3.233377463509722E-2</v>
      </c>
      <c r="AL235" s="39">
        <f t="shared" si="119"/>
        <v>5.7499999999999996E-2</v>
      </c>
      <c r="AM235" s="72">
        <f t="shared" si="120"/>
        <v>1496.6259645059968</v>
      </c>
      <c r="AO235" s="13">
        <f t="shared" si="103"/>
        <v>0.25</v>
      </c>
      <c r="AP235" s="39">
        <f t="shared" si="121"/>
        <v>3.1049999999999998E-2</v>
      </c>
      <c r="AQ235" s="72">
        <f t="shared" si="122"/>
        <v>0</v>
      </c>
      <c r="AS235" s="58">
        <f t="shared" si="137"/>
        <v>1</v>
      </c>
      <c r="AT235" s="57">
        <f t="shared" si="137"/>
        <v>1</v>
      </c>
      <c r="AU235" s="57">
        <f t="shared" si="137"/>
        <v>2.2999999999999998</v>
      </c>
      <c r="AV235" s="76">
        <f t="shared" si="104"/>
        <v>0</v>
      </c>
      <c r="AW235" s="76">
        <f t="shared" si="105"/>
        <v>0</v>
      </c>
      <c r="AX235" s="76">
        <f t="shared" si="106"/>
        <v>11537.9859375</v>
      </c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</row>
    <row r="236" spans="1:65" hidden="1" outlineLevel="1" x14ac:dyDescent="0.25">
      <c r="A236" s="84">
        <f t="shared" si="107"/>
        <v>42461</v>
      </c>
      <c r="B236" s="23">
        <f t="shared" si="108"/>
        <v>42461</v>
      </c>
      <c r="C236" s="24">
        <f t="shared" si="123"/>
        <v>186</v>
      </c>
      <c r="D236" s="25">
        <f t="shared" si="109"/>
        <v>15.5</v>
      </c>
      <c r="F236" s="76">
        <f t="shared" si="97"/>
        <v>14883.577928477112</v>
      </c>
      <c r="G236" s="80">
        <f t="shared" si="98"/>
        <v>-16832.032056431362</v>
      </c>
      <c r="H236" s="80">
        <f t="shared" si="110"/>
        <v>-1948.45412795425</v>
      </c>
      <c r="I236" s="112"/>
      <c r="J236" s="53">
        <f t="shared" si="138"/>
        <v>0</v>
      </c>
      <c r="K236" s="53">
        <f t="shared" si="138"/>
        <v>0</v>
      </c>
      <c r="L236" s="53">
        <f t="shared" si="138"/>
        <v>0</v>
      </c>
      <c r="M236" s="53">
        <f t="shared" si="138"/>
        <v>0</v>
      </c>
      <c r="N236" s="53">
        <f t="shared" si="138"/>
        <v>0</v>
      </c>
      <c r="O236" s="54">
        <f t="shared" si="138"/>
        <v>5016515.625</v>
      </c>
      <c r="Q236" s="66">
        <f t="shared" si="111"/>
        <v>2.9</v>
      </c>
      <c r="R236" s="58">
        <f t="shared" si="134"/>
        <v>-7.0000000000000007E-2</v>
      </c>
      <c r="S236" s="57">
        <f t="shared" si="134"/>
        <v>0.1</v>
      </c>
      <c r="T236" s="76">
        <f t="shared" si="112"/>
        <v>14883.577928477112</v>
      </c>
      <c r="U236" s="76">
        <f t="shared" si="113"/>
        <v>0</v>
      </c>
      <c r="W236" s="37">
        <f t="shared" si="114"/>
        <v>486.6666666666701</v>
      </c>
      <c r="X236" s="37">
        <f t="shared" si="99"/>
        <v>458.96070855722706</v>
      </c>
      <c r="Y236" s="39">
        <f t="shared" si="135"/>
        <v>0.57690093826809818</v>
      </c>
      <c r="Z236" s="39">
        <f t="shared" si="135"/>
        <v>0.5507263326392221</v>
      </c>
      <c r="AA236" s="72">
        <f t="shared" si="115"/>
        <v>945.62737522389716</v>
      </c>
      <c r="AB236" s="41"/>
      <c r="AC236" s="37">
        <f t="shared" si="116"/>
        <v>1591.6666666666781</v>
      </c>
      <c r="AD236" s="37">
        <f t="shared" si="100"/>
        <v>408.57538339137585</v>
      </c>
      <c r="AE236" s="39">
        <f t="shared" si="136"/>
        <v>0.47795937718856107</v>
      </c>
      <c r="AF236" s="39">
        <f t="shared" si="136"/>
        <v>0.17149074060738162</v>
      </c>
      <c r="AG236" s="72">
        <f t="shared" si="117"/>
        <v>2851.040650672127</v>
      </c>
      <c r="AI236" s="37">
        <f t="shared" si="118"/>
        <v>485.18657090833682</v>
      </c>
      <c r="AJ236" s="37">
        <f t="shared" si="101"/>
        <v>566.34271208102723</v>
      </c>
      <c r="AK236" s="39">
        <f t="shared" si="102"/>
        <v>3.236726421331567E-2</v>
      </c>
      <c r="AL236" s="39">
        <f t="shared" si="119"/>
        <v>5.7499999999999996E-2</v>
      </c>
      <c r="AM236" s="72">
        <f t="shared" si="120"/>
        <v>1497.3780930353394</v>
      </c>
      <c r="AO236" s="13">
        <f t="shared" si="103"/>
        <v>0.25</v>
      </c>
      <c r="AP236" s="39">
        <f t="shared" si="121"/>
        <v>3.1049999999999998E-2</v>
      </c>
      <c r="AQ236" s="72">
        <f t="shared" si="122"/>
        <v>0</v>
      </c>
      <c r="AS236" s="58">
        <f t="shared" si="137"/>
        <v>1</v>
      </c>
      <c r="AT236" s="57">
        <f t="shared" si="137"/>
        <v>1</v>
      </c>
      <c r="AU236" s="57">
        <f t="shared" si="137"/>
        <v>2.2999999999999998</v>
      </c>
      <c r="AV236" s="76">
        <f t="shared" si="104"/>
        <v>0</v>
      </c>
      <c r="AW236" s="76">
        <f t="shared" si="105"/>
        <v>0</v>
      </c>
      <c r="AX236" s="76">
        <f t="shared" si="106"/>
        <v>11537.9859375</v>
      </c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</row>
    <row r="237" spans="1:65" hidden="1" outlineLevel="1" x14ac:dyDescent="0.25">
      <c r="A237" s="84">
        <f t="shared" si="107"/>
        <v>42491</v>
      </c>
      <c r="B237" s="23">
        <f t="shared" si="108"/>
        <v>42491</v>
      </c>
      <c r="C237" s="24">
        <f t="shared" si="123"/>
        <v>187</v>
      </c>
      <c r="D237" s="25">
        <f t="shared" si="109"/>
        <v>15.583333333333334</v>
      </c>
      <c r="F237" s="76">
        <f t="shared" si="97"/>
        <v>14883.577928477112</v>
      </c>
      <c r="G237" s="80">
        <f t="shared" si="98"/>
        <v>-16835.153500943481</v>
      </c>
      <c r="H237" s="80">
        <f t="shared" si="110"/>
        <v>-1951.5755724663686</v>
      </c>
      <c r="I237" s="112"/>
      <c r="J237" s="53">
        <f t="shared" si="138"/>
        <v>0</v>
      </c>
      <c r="K237" s="53">
        <f t="shared" si="138"/>
        <v>0</v>
      </c>
      <c r="L237" s="53">
        <f t="shared" si="138"/>
        <v>0</v>
      </c>
      <c r="M237" s="53">
        <f t="shared" si="138"/>
        <v>0</v>
      </c>
      <c r="N237" s="53">
        <f t="shared" si="138"/>
        <v>0</v>
      </c>
      <c r="O237" s="54">
        <f t="shared" si="138"/>
        <v>5016515.625</v>
      </c>
      <c r="Q237" s="66">
        <f t="shared" si="111"/>
        <v>2.9</v>
      </c>
      <c r="R237" s="58">
        <f t="shared" si="134"/>
        <v>-7.0000000000000007E-2</v>
      </c>
      <c r="S237" s="57">
        <f t="shared" si="134"/>
        <v>0.1</v>
      </c>
      <c r="T237" s="76">
        <f t="shared" si="112"/>
        <v>14883.577928477112</v>
      </c>
      <c r="U237" s="76">
        <f t="shared" si="113"/>
        <v>0</v>
      </c>
      <c r="W237" s="37">
        <f t="shared" si="114"/>
        <v>486.6666666666701</v>
      </c>
      <c r="X237" s="37">
        <f t="shared" si="99"/>
        <v>459.59333583879794</v>
      </c>
      <c r="Y237" s="39">
        <f t="shared" si="135"/>
        <v>0.57769613329352754</v>
      </c>
      <c r="Z237" s="39">
        <f t="shared" si="135"/>
        <v>0.55148544882544703</v>
      </c>
      <c r="AA237" s="72">
        <f t="shared" si="115"/>
        <v>946.26000250546804</v>
      </c>
      <c r="AB237" s="41"/>
      <c r="AC237" s="37">
        <f t="shared" si="116"/>
        <v>1591.6666666666781</v>
      </c>
      <c r="AD237" s="37">
        <f t="shared" si="100"/>
        <v>409.13855999733022</v>
      </c>
      <c r="AE237" s="39">
        <f t="shared" si="136"/>
        <v>0.47861819206280737</v>
      </c>
      <c r="AF237" s="39">
        <f t="shared" si="136"/>
        <v>0.17172712189018483</v>
      </c>
      <c r="AG237" s="72">
        <f t="shared" si="117"/>
        <v>2852.7765603592261</v>
      </c>
      <c r="AI237" s="37">
        <f t="shared" si="118"/>
        <v>485.18657090833682</v>
      </c>
      <c r="AJ237" s="37">
        <f t="shared" si="101"/>
        <v>566.92929928801857</v>
      </c>
      <c r="AK237" s="39">
        <f t="shared" si="102"/>
        <v>3.2400788478231302E-2</v>
      </c>
      <c r="AL237" s="39">
        <f t="shared" si="119"/>
        <v>5.7499999999999996E-2</v>
      </c>
      <c r="AM237" s="72">
        <f t="shared" si="120"/>
        <v>1498.1310005787864</v>
      </c>
      <c r="AO237" s="13">
        <f t="shared" si="103"/>
        <v>0.25</v>
      </c>
      <c r="AP237" s="39">
        <f t="shared" si="121"/>
        <v>3.1049999999999998E-2</v>
      </c>
      <c r="AQ237" s="72">
        <f t="shared" si="122"/>
        <v>0</v>
      </c>
      <c r="AS237" s="58">
        <f t="shared" si="137"/>
        <v>1</v>
      </c>
      <c r="AT237" s="57">
        <f t="shared" si="137"/>
        <v>1</v>
      </c>
      <c r="AU237" s="57">
        <f t="shared" si="137"/>
        <v>2.2999999999999998</v>
      </c>
      <c r="AV237" s="76">
        <f t="shared" si="104"/>
        <v>0</v>
      </c>
      <c r="AW237" s="76">
        <f t="shared" si="105"/>
        <v>0</v>
      </c>
      <c r="AX237" s="76">
        <f t="shared" si="106"/>
        <v>11537.9859375</v>
      </c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</row>
    <row r="238" spans="1:65" hidden="1" outlineLevel="1" x14ac:dyDescent="0.25">
      <c r="A238" s="84">
        <f t="shared" si="107"/>
        <v>42522</v>
      </c>
      <c r="B238" s="23">
        <f t="shared" si="108"/>
        <v>42522</v>
      </c>
      <c r="C238" s="24">
        <f t="shared" si="123"/>
        <v>188</v>
      </c>
      <c r="D238" s="25">
        <f t="shared" si="109"/>
        <v>15.666666666666666</v>
      </c>
      <c r="F238" s="76">
        <f t="shared" si="97"/>
        <v>14883.577928477112</v>
      </c>
      <c r="G238" s="80">
        <f t="shared" si="98"/>
        <v>-16838.278990046394</v>
      </c>
      <c r="H238" s="80">
        <f t="shared" si="110"/>
        <v>-1954.7010615692816</v>
      </c>
      <c r="I238" s="112"/>
      <c r="J238" s="53">
        <f t="shared" si="138"/>
        <v>0</v>
      </c>
      <c r="K238" s="53">
        <f t="shared" si="138"/>
        <v>0</v>
      </c>
      <c r="L238" s="53">
        <f t="shared" si="138"/>
        <v>0</v>
      </c>
      <c r="M238" s="53">
        <f t="shared" si="138"/>
        <v>0</v>
      </c>
      <c r="N238" s="53">
        <f t="shared" si="138"/>
        <v>0</v>
      </c>
      <c r="O238" s="54">
        <f t="shared" si="138"/>
        <v>5016515.625</v>
      </c>
      <c r="Q238" s="66">
        <f t="shared" si="111"/>
        <v>2.9</v>
      </c>
      <c r="R238" s="58">
        <f t="shared" si="134"/>
        <v>-7.0000000000000007E-2</v>
      </c>
      <c r="S238" s="57">
        <f t="shared" si="134"/>
        <v>0.1</v>
      </c>
      <c r="T238" s="76">
        <f t="shared" si="112"/>
        <v>14883.577928477112</v>
      </c>
      <c r="U238" s="76">
        <f t="shared" si="113"/>
        <v>0</v>
      </c>
      <c r="W238" s="37">
        <f t="shared" si="114"/>
        <v>486.66666666665975</v>
      </c>
      <c r="X238" s="37">
        <f t="shared" si="99"/>
        <v>460.22683512807112</v>
      </c>
      <c r="Y238" s="39">
        <f t="shared" si="135"/>
        <v>0.57849242440857385</v>
      </c>
      <c r="Z238" s="39">
        <f t="shared" si="135"/>
        <v>0.55224561137054395</v>
      </c>
      <c r="AA238" s="72">
        <f t="shared" si="115"/>
        <v>946.89350179473081</v>
      </c>
      <c r="AB238" s="41"/>
      <c r="AC238" s="37">
        <f t="shared" si="116"/>
        <v>1591.6666666666442</v>
      </c>
      <c r="AD238" s="37">
        <f t="shared" si="100"/>
        <v>409.70251288080607</v>
      </c>
      <c r="AE238" s="39">
        <f t="shared" si="136"/>
        <v>0.47927791504150608</v>
      </c>
      <c r="AF238" s="39">
        <f t="shared" si="136"/>
        <v>0.17196382899880616</v>
      </c>
      <c r="AG238" s="72">
        <f t="shared" si="117"/>
        <v>2854.5148628084648</v>
      </c>
      <c r="AI238" s="37">
        <f t="shared" si="118"/>
        <v>485.18657090832647</v>
      </c>
      <c r="AJ238" s="37">
        <f t="shared" si="101"/>
        <v>567.51649405035982</v>
      </c>
      <c r="AK238" s="39">
        <f t="shared" si="102"/>
        <v>3.2434347465770723E-2</v>
      </c>
      <c r="AL238" s="39">
        <f t="shared" si="119"/>
        <v>5.7499999999999996E-2</v>
      </c>
      <c r="AM238" s="72">
        <f t="shared" si="120"/>
        <v>1498.8846879431985</v>
      </c>
      <c r="AO238" s="13">
        <f t="shared" si="103"/>
        <v>0.25</v>
      </c>
      <c r="AP238" s="39">
        <f t="shared" si="121"/>
        <v>3.1049999999999998E-2</v>
      </c>
      <c r="AQ238" s="72">
        <f t="shared" si="122"/>
        <v>0</v>
      </c>
      <c r="AS238" s="58">
        <f t="shared" si="137"/>
        <v>1</v>
      </c>
      <c r="AT238" s="57">
        <f t="shared" si="137"/>
        <v>1</v>
      </c>
      <c r="AU238" s="57">
        <f t="shared" si="137"/>
        <v>2.2999999999999998</v>
      </c>
      <c r="AV238" s="76">
        <f t="shared" si="104"/>
        <v>0</v>
      </c>
      <c r="AW238" s="76">
        <f t="shared" si="105"/>
        <v>0</v>
      </c>
      <c r="AX238" s="76">
        <f t="shared" si="106"/>
        <v>11537.9859375</v>
      </c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</row>
    <row r="239" spans="1:65" hidden="1" outlineLevel="1" x14ac:dyDescent="0.25">
      <c r="A239" s="84">
        <f t="shared" si="107"/>
        <v>42552</v>
      </c>
      <c r="B239" s="23">
        <f t="shared" si="108"/>
        <v>42552</v>
      </c>
      <c r="C239" s="24">
        <f t="shared" si="123"/>
        <v>189</v>
      </c>
      <c r="D239" s="25">
        <f t="shared" si="109"/>
        <v>15.75</v>
      </c>
      <c r="F239" s="76">
        <f t="shared" si="97"/>
        <v>14883.577928477112</v>
      </c>
      <c r="G239" s="80">
        <f t="shared" si="98"/>
        <v>-16841.408529048185</v>
      </c>
      <c r="H239" s="80">
        <f t="shared" si="110"/>
        <v>-1957.8306005710729</v>
      </c>
      <c r="I239" s="112"/>
      <c r="J239" s="53">
        <f t="shared" si="138"/>
        <v>0</v>
      </c>
      <c r="K239" s="53">
        <f t="shared" si="138"/>
        <v>0</v>
      </c>
      <c r="L239" s="53">
        <f t="shared" si="138"/>
        <v>0</v>
      </c>
      <c r="M239" s="53">
        <f t="shared" si="138"/>
        <v>0</v>
      </c>
      <c r="N239" s="53">
        <f t="shared" si="138"/>
        <v>0</v>
      </c>
      <c r="O239" s="54">
        <f t="shared" si="138"/>
        <v>5016515.625</v>
      </c>
      <c r="Q239" s="66">
        <f t="shared" si="111"/>
        <v>2.9</v>
      </c>
      <c r="R239" s="58">
        <f t="shared" si="134"/>
        <v>-7.0000000000000007E-2</v>
      </c>
      <c r="S239" s="57">
        <f t="shared" si="134"/>
        <v>0.1</v>
      </c>
      <c r="T239" s="76">
        <f t="shared" si="112"/>
        <v>14883.577928477112</v>
      </c>
      <c r="U239" s="76">
        <f t="shared" si="113"/>
        <v>0</v>
      </c>
      <c r="W239" s="37">
        <f t="shared" si="114"/>
        <v>486.6666666666701</v>
      </c>
      <c r="X239" s="37">
        <f t="shared" si="99"/>
        <v>460.86120762704343</v>
      </c>
      <c r="Y239" s="39">
        <f t="shared" si="135"/>
        <v>0.57928981312407735</v>
      </c>
      <c r="Z239" s="39">
        <f t="shared" si="135"/>
        <v>0.55300682171680449</v>
      </c>
      <c r="AA239" s="72">
        <f t="shared" si="115"/>
        <v>947.52787429371347</v>
      </c>
      <c r="AB239" s="41"/>
      <c r="AC239" s="37">
        <f t="shared" si="116"/>
        <v>1591.6666666666781</v>
      </c>
      <c r="AD239" s="37">
        <f t="shared" si="100"/>
        <v>410.26724311184336</v>
      </c>
      <c r="AE239" s="39">
        <f t="shared" si="136"/>
        <v>0.47993854737638036</v>
      </c>
      <c r="AF239" s="39">
        <f t="shared" si="136"/>
        <v>0.17220086238236101</v>
      </c>
      <c r="AG239" s="72">
        <f t="shared" si="117"/>
        <v>2856.2555613181325</v>
      </c>
      <c r="AI239" s="37">
        <f t="shared" si="118"/>
        <v>485.18657090833682</v>
      </c>
      <c r="AJ239" s="37">
        <f t="shared" si="101"/>
        <v>568.10429699736051</v>
      </c>
      <c r="AK239" s="39">
        <f t="shared" si="102"/>
        <v>3.246794121189775E-2</v>
      </c>
      <c r="AL239" s="39">
        <f t="shared" si="119"/>
        <v>5.7499999999999996E-2</v>
      </c>
      <c r="AM239" s="72">
        <f t="shared" si="120"/>
        <v>1499.6391559363399</v>
      </c>
      <c r="AO239" s="13">
        <f t="shared" si="103"/>
        <v>0.25</v>
      </c>
      <c r="AP239" s="39">
        <f t="shared" si="121"/>
        <v>3.1049999999999998E-2</v>
      </c>
      <c r="AQ239" s="72">
        <f t="shared" si="122"/>
        <v>0</v>
      </c>
      <c r="AS239" s="58">
        <f t="shared" si="137"/>
        <v>1</v>
      </c>
      <c r="AT239" s="57">
        <f t="shared" si="137"/>
        <v>1</v>
      </c>
      <c r="AU239" s="57">
        <f t="shared" si="137"/>
        <v>2.2999999999999998</v>
      </c>
      <c r="AV239" s="76">
        <f t="shared" si="104"/>
        <v>0</v>
      </c>
      <c r="AW239" s="76">
        <f t="shared" si="105"/>
        <v>0</v>
      </c>
      <c r="AX239" s="76">
        <f t="shared" si="106"/>
        <v>11537.9859375</v>
      </c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</row>
    <row r="240" spans="1:65" hidden="1" outlineLevel="1" x14ac:dyDescent="0.25">
      <c r="A240" s="84">
        <f t="shared" si="107"/>
        <v>42583</v>
      </c>
      <c r="B240" s="23">
        <f t="shared" si="108"/>
        <v>42583</v>
      </c>
      <c r="C240" s="24">
        <f t="shared" si="123"/>
        <v>190</v>
      </c>
      <c r="D240" s="25">
        <f t="shared" si="109"/>
        <v>15.833333333333334</v>
      </c>
      <c r="F240" s="76">
        <f t="shared" si="97"/>
        <v>14883.577928477112</v>
      </c>
      <c r="G240" s="80">
        <f t="shared" si="98"/>
        <v>-16844.542123263462</v>
      </c>
      <c r="H240" s="80">
        <f t="shared" si="110"/>
        <v>-1960.9641947863493</v>
      </c>
      <c r="I240" s="112"/>
      <c r="J240" s="53">
        <f t="shared" si="138"/>
        <v>0</v>
      </c>
      <c r="K240" s="53">
        <f t="shared" si="138"/>
        <v>0</v>
      </c>
      <c r="L240" s="53">
        <f t="shared" si="138"/>
        <v>0</v>
      </c>
      <c r="M240" s="53">
        <f t="shared" si="138"/>
        <v>0</v>
      </c>
      <c r="N240" s="53">
        <f t="shared" si="138"/>
        <v>0</v>
      </c>
      <c r="O240" s="54">
        <f t="shared" si="138"/>
        <v>5016515.625</v>
      </c>
      <c r="Q240" s="66">
        <f t="shared" si="111"/>
        <v>2.9</v>
      </c>
      <c r="R240" s="58">
        <f t="shared" si="134"/>
        <v>-7.0000000000000007E-2</v>
      </c>
      <c r="S240" s="57">
        <f t="shared" si="134"/>
        <v>0.1</v>
      </c>
      <c r="T240" s="76">
        <f t="shared" si="112"/>
        <v>14883.577928477112</v>
      </c>
      <c r="U240" s="76">
        <f t="shared" si="113"/>
        <v>0</v>
      </c>
      <c r="W240" s="37">
        <f t="shared" si="114"/>
        <v>486.6666666666701</v>
      </c>
      <c r="X240" s="37">
        <f t="shared" si="99"/>
        <v>461.49645453930987</v>
      </c>
      <c r="Y240" s="39">
        <f t="shared" si="135"/>
        <v>0.58008830095296016</v>
      </c>
      <c r="Z240" s="39">
        <f t="shared" si="135"/>
        <v>0.55376908130850822</v>
      </c>
      <c r="AA240" s="72">
        <f t="shared" si="115"/>
        <v>948.16312120597991</v>
      </c>
      <c r="AB240" s="41"/>
      <c r="AC240" s="37">
        <f t="shared" si="116"/>
        <v>1591.6666666666781</v>
      </c>
      <c r="AD240" s="37">
        <f t="shared" si="100"/>
        <v>410.83275176190477</v>
      </c>
      <c r="AE240" s="39">
        <f t="shared" si="136"/>
        <v>0.4806000903208783</v>
      </c>
      <c r="AF240" s="39">
        <f t="shared" si="136"/>
        <v>0.17243822249058371</v>
      </c>
      <c r="AG240" s="72">
        <f t="shared" si="117"/>
        <v>2857.9986591908087</v>
      </c>
      <c r="AI240" s="37">
        <f t="shared" si="118"/>
        <v>485.18657090833682</v>
      </c>
      <c r="AJ240" s="37">
        <f t="shared" si="101"/>
        <v>568.69270875890834</v>
      </c>
      <c r="AK240" s="39">
        <f t="shared" si="102"/>
        <v>3.2501569752613417E-2</v>
      </c>
      <c r="AL240" s="39">
        <f t="shared" si="119"/>
        <v>5.7499999999999996E-2</v>
      </c>
      <c r="AM240" s="72">
        <f t="shared" si="120"/>
        <v>1500.3944053666753</v>
      </c>
      <c r="AO240" s="13">
        <f t="shared" si="103"/>
        <v>0.25</v>
      </c>
      <c r="AP240" s="39">
        <f t="shared" si="121"/>
        <v>3.1049999999999998E-2</v>
      </c>
      <c r="AQ240" s="72">
        <f t="shared" si="122"/>
        <v>0</v>
      </c>
      <c r="AS240" s="58">
        <f t="shared" si="137"/>
        <v>1</v>
      </c>
      <c r="AT240" s="57">
        <f t="shared" si="137"/>
        <v>1</v>
      </c>
      <c r="AU240" s="57">
        <f t="shared" si="137"/>
        <v>2.2999999999999998</v>
      </c>
      <c r="AV240" s="76">
        <f t="shared" si="104"/>
        <v>0</v>
      </c>
      <c r="AW240" s="76">
        <f t="shared" si="105"/>
        <v>0</v>
      </c>
      <c r="AX240" s="76">
        <f t="shared" si="106"/>
        <v>11537.9859375</v>
      </c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</row>
    <row r="241" spans="1:65" hidden="1" outlineLevel="1" x14ac:dyDescent="0.25">
      <c r="A241" s="84">
        <f t="shared" si="107"/>
        <v>42614</v>
      </c>
      <c r="B241" s="23">
        <f t="shared" si="108"/>
        <v>42614</v>
      </c>
      <c r="C241" s="24">
        <f t="shared" si="123"/>
        <v>191</v>
      </c>
      <c r="D241" s="25">
        <f t="shared" si="109"/>
        <v>15.916666666666666</v>
      </c>
      <c r="F241" s="76">
        <f t="shared" si="97"/>
        <v>14883.577928477112</v>
      </c>
      <c r="G241" s="80">
        <f t="shared" si="98"/>
        <v>-16847.679778014142</v>
      </c>
      <c r="H241" s="80">
        <f t="shared" si="110"/>
        <v>-1964.1018495370299</v>
      </c>
      <c r="I241" s="112"/>
      <c r="J241" s="53">
        <f t="shared" si="138"/>
        <v>0</v>
      </c>
      <c r="K241" s="53">
        <f t="shared" si="138"/>
        <v>0</v>
      </c>
      <c r="L241" s="53">
        <f t="shared" si="138"/>
        <v>0</v>
      </c>
      <c r="M241" s="53">
        <f t="shared" si="138"/>
        <v>0</v>
      </c>
      <c r="N241" s="53">
        <f t="shared" si="138"/>
        <v>0</v>
      </c>
      <c r="O241" s="54">
        <f t="shared" si="138"/>
        <v>5016515.625</v>
      </c>
      <c r="Q241" s="66">
        <f t="shared" si="111"/>
        <v>2.9</v>
      </c>
      <c r="R241" s="58">
        <f t="shared" si="134"/>
        <v>-7.0000000000000007E-2</v>
      </c>
      <c r="S241" s="57">
        <f t="shared" si="134"/>
        <v>0.1</v>
      </c>
      <c r="T241" s="76">
        <f t="shared" si="112"/>
        <v>14883.577928477112</v>
      </c>
      <c r="U241" s="76">
        <f t="shared" si="113"/>
        <v>0</v>
      </c>
      <c r="W241" s="37">
        <f t="shared" si="114"/>
        <v>486.66666666665975</v>
      </c>
      <c r="X241" s="37">
        <f t="shared" si="99"/>
        <v>462.13257707015367</v>
      </c>
      <c r="Y241" s="39">
        <f t="shared" si="135"/>
        <v>0.5808878894102304</v>
      </c>
      <c r="Z241" s="39">
        <f t="shared" si="135"/>
        <v>0.55453239159192547</v>
      </c>
      <c r="AA241" s="72">
        <f t="shared" si="115"/>
        <v>948.79924373681342</v>
      </c>
      <c r="AB241" s="41"/>
      <c r="AC241" s="37">
        <f t="shared" si="116"/>
        <v>1591.6666666666442</v>
      </c>
      <c r="AD241" s="37">
        <f t="shared" si="100"/>
        <v>411.39903990395601</v>
      </c>
      <c r="AE241" s="39">
        <f t="shared" si="136"/>
        <v>0.48126254513017602</v>
      </c>
      <c r="AF241" s="39">
        <f t="shared" si="136"/>
        <v>0.17267590977382866</v>
      </c>
      <c r="AG241" s="72">
        <f t="shared" si="117"/>
        <v>2859.7441597337538</v>
      </c>
      <c r="AI241" s="37">
        <f t="shared" si="118"/>
        <v>485.18657090832647</v>
      </c>
      <c r="AJ241" s="37">
        <f t="shared" si="101"/>
        <v>569.28172996558123</v>
      </c>
      <c r="AK241" s="39">
        <f t="shared" si="102"/>
        <v>3.2535233123956127E-2</v>
      </c>
      <c r="AL241" s="39">
        <f t="shared" si="119"/>
        <v>5.7499999999999996E-2</v>
      </c>
      <c r="AM241" s="72">
        <f t="shared" si="120"/>
        <v>1501.1504370435759</v>
      </c>
      <c r="AO241" s="13">
        <f t="shared" si="103"/>
        <v>0.25</v>
      </c>
      <c r="AP241" s="39">
        <f t="shared" si="121"/>
        <v>3.1049999999999998E-2</v>
      </c>
      <c r="AQ241" s="72">
        <f t="shared" si="122"/>
        <v>0</v>
      </c>
      <c r="AS241" s="58">
        <f t="shared" si="137"/>
        <v>1</v>
      </c>
      <c r="AT241" s="57">
        <f t="shared" si="137"/>
        <v>1</v>
      </c>
      <c r="AU241" s="57">
        <f t="shared" si="137"/>
        <v>2.2999999999999998</v>
      </c>
      <c r="AV241" s="76">
        <f t="shared" si="104"/>
        <v>0</v>
      </c>
      <c r="AW241" s="76">
        <f t="shared" si="105"/>
        <v>0</v>
      </c>
      <c r="AX241" s="76">
        <f t="shared" si="106"/>
        <v>11537.9859375</v>
      </c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</row>
    <row r="242" spans="1:65" hidden="1" outlineLevel="1" x14ac:dyDescent="0.25">
      <c r="A242" s="84">
        <f t="shared" si="107"/>
        <v>42644</v>
      </c>
      <c r="B242" s="23">
        <f t="shared" si="108"/>
        <v>42644</v>
      </c>
      <c r="C242" s="24">
        <f t="shared" si="123"/>
        <v>192</v>
      </c>
      <c r="D242" s="25">
        <f t="shared" si="109"/>
        <v>16</v>
      </c>
      <c r="F242" s="76">
        <f t="shared" si="97"/>
        <v>14883.577928477112</v>
      </c>
      <c r="G242" s="80">
        <f t="shared" si="98"/>
        <v>-16850.821498629452</v>
      </c>
      <c r="H242" s="80">
        <f t="shared" si="110"/>
        <v>-1967.2435701523391</v>
      </c>
      <c r="I242" s="112"/>
      <c r="J242" s="53">
        <f t="shared" si="138"/>
        <v>0</v>
      </c>
      <c r="K242" s="53">
        <f t="shared" si="138"/>
        <v>0</v>
      </c>
      <c r="L242" s="53">
        <f t="shared" si="138"/>
        <v>0</v>
      </c>
      <c r="M242" s="53">
        <f t="shared" si="138"/>
        <v>0</v>
      </c>
      <c r="N242" s="53">
        <f t="shared" si="138"/>
        <v>0</v>
      </c>
      <c r="O242" s="54">
        <f t="shared" si="138"/>
        <v>5016515.625</v>
      </c>
      <c r="Q242" s="66">
        <f t="shared" si="111"/>
        <v>2.9</v>
      </c>
      <c r="R242" s="58">
        <f t="shared" si="134"/>
        <v>-7.0000000000000007E-2</v>
      </c>
      <c r="S242" s="57">
        <f t="shared" si="134"/>
        <v>0.1</v>
      </c>
      <c r="T242" s="76">
        <f t="shared" si="112"/>
        <v>14883.577928477112</v>
      </c>
      <c r="U242" s="76">
        <f t="shared" si="113"/>
        <v>0</v>
      </c>
      <c r="W242" s="37">
        <f t="shared" si="114"/>
        <v>486.6666666666701</v>
      </c>
      <c r="X242" s="37">
        <f t="shared" si="99"/>
        <v>462.76957642654912</v>
      </c>
      <c r="Y242" s="39">
        <f t="shared" si="135"/>
        <v>0.5816885800129844</v>
      </c>
      <c r="Z242" s="39">
        <f t="shared" si="135"/>
        <v>0.5552967540153203</v>
      </c>
      <c r="AA242" s="72">
        <f t="shared" si="115"/>
        <v>949.43624309321922</v>
      </c>
      <c r="AB242" s="41"/>
      <c r="AC242" s="37">
        <f t="shared" si="116"/>
        <v>1591.6666666666781</v>
      </c>
      <c r="AD242" s="37">
        <f t="shared" si="100"/>
        <v>411.96610861246819</v>
      </c>
      <c r="AE242" s="39">
        <f t="shared" si="136"/>
        <v>0.48192591306117971</v>
      </c>
      <c r="AF242" s="39">
        <f t="shared" si="136"/>
        <v>0.1729139246830709</v>
      </c>
      <c r="AG242" s="72">
        <f t="shared" si="117"/>
        <v>2861.4920662589157</v>
      </c>
      <c r="AI242" s="37">
        <f t="shared" si="118"/>
        <v>485.18657090833682</v>
      </c>
      <c r="AJ242" s="37">
        <f t="shared" si="101"/>
        <v>569.87136124864583</v>
      </c>
      <c r="AK242" s="39">
        <f t="shared" si="102"/>
        <v>3.2568931362001549E-2</v>
      </c>
      <c r="AL242" s="39">
        <f t="shared" si="119"/>
        <v>5.7499999999999996E-2</v>
      </c>
      <c r="AM242" s="72">
        <f t="shared" si="120"/>
        <v>1501.9072517773179</v>
      </c>
      <c r="AO242" s="13">
        <f t="shared" si="103"/>
        <v>0.25</v>
      </c>
      <c r="AP242" s="39">
        <f t="shared" si="121"/>
        <v>3.1049999999999998E-2</v>
      </c>
      <c r="AQ242" s="72">
        <f t="shared" si="122"/>
        <v>0</v>
      </c>
      <c r="AS242" s="58">
        <f t="shared" si="137"/>
        <v>1</v>
      </c>
      <c r="AT242" s="57">
        <f t="shared" si="137"/>
        <v>1</v>
      </c>
      <c r="AU242" s="57">
        <f t="shared" si="137"/>
        <v>2.2999999999999998</v>
      </c>
      <c r="AV242" s="76">
        <f t="shared" si="104"/>
        <v>0</v>
      </c>
      <c r="AW242" s="76">
        <f t="shared" si="105"/>
        <v>0</v>
      </c>
      <c r="AX242" s="76">
        <f t="shared" si="106"/>
        <v>11537.9859375</v>
      </c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</row>
    <row r="243" spans="1:65" hidden="1" outlineLevel="1" x14ac:dyDescent="0.25">
      <c r="A243" s="84">
        <f t="shared" si="107"/>
        <v>42675</v>
      </c>
      <c r="B243" s="23">
        <f t="shared" si="108"/>
        <v>42675</v>
      </c>
      <c r="C243" s="24">
        <f t="shared" si="123"/>
        <v>193</v>
      </c>
      <c r="D243" s="25">
        <f t="shared" si="109"/>
        <v>16.083333333333332</v>
      </c>
      <c r="F243" s="76">
        <f t="shared" ref="F243:F306" si="139">+SUM($T243:$U243)</f>
        <v>14883.577928477112</v>
      </c>
      <c r="G243" s="80">
        <f t="shared" ref="G243:G306" si="140">-SUM($AA243,$AG243,$AM243,$AQ243,$AV243:$AX243)</f>
        <v>-16853.967290445089</v>
      </c>
      <c r="H243" s="80">
        <f t="shared" si="110"/>
        <v>-1970.3893619679766</v>
      </c>
      <c r="I243" s="112"/>
      <c r="J243" s="53">
        <f t="shared" si="138"/>
        <v>0</v>
      </c>
      <c r="K243" s="53">
        <f t="shared" si="138"/>
        <v>0</v>
      </c>
      <c r="L243" s="53">
        <f t="shared" si="138"/>
        <v>0</v>
      </c>
      <c r="M243" s="53">
        <f t="shared" si="138"/>
        <v>0</v>
      </c>
      <c r="N243" s="53">
        <f t="shared" si="138"/>
        <v>0</v>
      </c>
      <c r="O243" s="54">
        <f t="shared" si="138"/>
        <v>5016515.625</v>
      </c>
      <c r="Q243" s="66">
        <f t="shared" si="111"/>
        <v>2.9</v>
      </c>
      <c r="R243" s="58">
        <f t="shared" si="134"/>
        <v>-7.0000000000000007E-2</v>
      </c>
      <c r="S243" s="57">
        <f t="shared" si="134"/>
        <v>0.1</v>
      </c>
      <c r="T243" s="76">
        <f t="shared" si="112"/>
        <v>14883.577928477112</v>
      </c>
      <c r="U243" s="76">
        <f t="shared" si="113"/>
        <v>0</v>
      </c>
      <c r="W243" s="37">
        <f t="shared" si="114"/>
        <v>486.66666666665975</v>
      </c>
      <c r="X243" s="37">
        <f t="shared" ref="X243:X306" si="141">IF($B243=" ",0,IF($B243&gt;=X$25,IF($B243&lt;=X$29,X$27,IF($B243&lt;=X$33,X$31,X$31*(1+X$38)^(IF(X$36&gt;$B243,-1,1)*(YEARFRAC($B243,X$36)))))*($D243-$D242)*365/1000,0))</f>
        <v>463.40745381706529</v>
      </c>
      <c r="Y243" s="39">
        <f t="shared" si="135"/>
        <v>0.58249037428040928</v>
      </c>
      <c r="Z243" s="39">
        <f t="shared" si="135"/>
        <v>0.55606217002895286</v>
      </c>
      <c r="AA243" s="72">
        <f t="shared" si="115"/>
        <v>950.07412048372498</v>
      </c>
      <c r="AB243" s="41"/>
      <c r="AC243" s="37">
        <f t="shared" si="116"/>
        <v>1591.6666666666442</v>
      </c>
      <c r="AD243" s="37">
        <f t="shared" ref="AD243:AD306" si="142">IF($B243=" ",0,IF($B243&gt;=AD$25,IF($B243&lt;=AD$29,AD$27,IF($B243&lt;=AD$33,AD$31,AD$31*(1+AD$38)^(IF(AD$36&gt;$B243,-1,1)*(YEARFRAC($B243,AD$36)))))*($D243-$D242)*365/1000,0))</f>
        <v>412.53395896333188</v>
      </c>
      <c r="AE243" s="39">
        <f t="shared" si="136"/>
        <v>0.48259019537252812</v>
      </c>
      <c r="AF243" s="39">
        <f t="shared" si="136"/>
        <v>0.17315226766990713</v>
      </c>
      <c r="AG243" s="72">
        <f t="shared" si="117"/>
        <v>2863.2423820825061</v>
      </c>
      <c r="AI243" s="37">
        <f t="shared" si="118"/>
        <v>485.18657090832647</v>
      </c>
      <c r="AJ243" s="37">
        <f t="shared" ref="AJ243:AJ306" si="143">IF($B243=" ",0,IF($B243&gt;=AJ$33,AJ$25*(1+AJ$30)^(IF(AJ$28&gt;$B243,-1,1)*(YEARFRAC($B243,AJ$28)))*($D243-$D242),0))</f>
        <v>570.46160323993763</v>
      </c>
      <c r="AK243" s="39">
        <f t="shared" ref="AK243:AK306" si="144">IF($B243=" ",0,AK$25*(1+AK$30)^(IF(AK$28&gt;$B243,-1,1)*(YEARFRAC($B243,AK$28))))</f>
        <v>3.2602664502862727E-2</v>
      </c>
      <c r="AL243" s="39">
        <f t="shared" si="119"/>
        <v>5.7499999999999996E-2</v>
      </c>
      <c r="AM243" s="72">
        <f t="shared" si="120"/>
        <v>1502.6648503788595</v>
      </c>
      <c r="AO243" s="13">
        <f t="shared" ref="AO243:AO306" si="145">IF($B243=" ",0,$AO$25)</f>
        <v>0.25</v>
      </c>
      <c r="AP243" s="39">
        <f t="shared" si="121"/>
        <v>3.1049999999999998E-2</v>
      </c>
      <c r="AQ243" s="72">
        <f t="shared" si="122"/>
        <v>0</v>
      </c>
      <c r="AS243" s="58">
        <f t="shared" si="137"/>
        <v>1</v>
      </c>
      <c r="AT243" s="57">
        <f t="shared" si="137"/>
        <v>1</v>
      </c>
      <c r="AU243" s="57">
        <f t="shared" si="137"/>
        <v>2.2999999999999998</v>
      </c>
      <c r="AV243" s="76">
        <f t="shared" ref="AV243:AV306" si="146">+AS243*SUM(J243:K243)/1000</f>
        <v>0</v>
      </c>
      <c r="AW243" s="76">
        <f t="shared" ref="AW243:AW306" si="147">+AT243*SUM(L243:M243)/1000</f>
        <v>0</v>
      </c>
      <c r="AX243" s="76">
        <f t="shared" ref="AX243:AX306" si="148">+AU243*SUM(N243:O243)/1000</f>
        <v>11537.9859375</v>
      </c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</row>
    <row r="244" spans="1:65" hidden="1" outlineLevel="1" x14ac:dyDescent="0.25">
      <c r="A244" s="84">
        <f t="shared" ref="A244:A307" si="149">+IF(B244=" ",A243,B244)</f>
        <v>42705</v>
      </c>
      <c r="B244" s="23">
        <f t="shared" ref="B244:B307" si="150">IF(B243=" "," ",IF(EDATE(B243,1)&gt;=EndDate," ",EDATE(B243,1)))</f>
        <v>42705</v>
      </c>
      <c r="C244" s="24">
        <f t="shared" si="123"/>
        <v>194</v>
      </c>
      <c r="D244" s="25">
        <f t="shared" ref="D244:D307" si="151">C244/12</f>
        <v>16.166666666666668</v>
      </c>
      <c r="F244" s="76">
        <f t="shared" si="139"/>
        <v>14883.577928477112</v>
      </c>
      <c r="G244" s="80">
        <f t="shared" si="140"/>
        <v>-16857.117158804602</v>
      </c>
      <c r="H244" s="80">
        <f t="shared" ref="H244:H307" si="152">+SUM(F244:G244)</f>
        <v>-1973.5392303274893</v>
      </c>
      <c r="I244" s="112"/>
      <c r="J244" s="53">
        <f t="shared" si="138"/>
        <v>0</v>
      </c>
      <c r="K244" s="53">
        <f t="shared" si="138"/>
        <v>0</v>
      </c>
      <c r="L244" s="53">
        <f t="shared" si="138"/>
        <v>0</v>
      </c>
      <c r="M244" s="53">
        <f t="shared" si="138"/>
        <v>0</v>
      </c>
      <c r="N244" s="53">
        <f t="shared" si="138"/>
        <v>0</v>
      </c>
      <c r="O244" s="54">
        <f t="shared" si="138"/>
        <v>5016515.625</v>
      </c>
      <c r="Q244" s="66">
        <f t="shared" ref="Q244:Q307" si="153">IF($B244=" ",0,IF($B244&lt;=DATE(2003,12,31),3.55,2.9))</f>
        <v>2.9</v>
      </c>
      <c r="R244" s="58">
        <f t="shared" si="134"/>
        <v>-7.0000000000000007E-2</v>
      </c>
      <c r="S244" s="57">
        <f t="shared" si="134"/>
        <v>0.1</v>
      </c>
      <c r="T244" s="76">
        <f t="shared" ref="T244:T307" si="154">+SUM($Q244,$S244)/1000*(SUM($J244*$J$37,$K244*$K$37,$L244*$L$37,$M244*$M$37,$N244*$N$37,$O244*$O$37))</f>
        <v>14883.577928477112</v>
      </c>
      <c r="U244" s="76">
        <f t="shared" ref="U244:U307" si="155">+SUM($Q244,$R244)/1000*(SUM(0))</f>
        <v>0</v>
      </c>
      <c r="W244" s="37">
        <f t="shared" ref="W244:W307" si="156">IF($B244=" ",0,1)*(IF($B244&gt;=W$25,1,0)*IF($B244&lt;=W$29,W$27,IF($B244&lt;=W$33,W$31,0))*($D244-$D243)*365/1000)</f>
        <v>486.6666666666805</v>
      </c>
      <c r="X244" s="37">
        <f t="shared" si="141"/>
        <v>464.04621045202583</v>
      </c>
      <c r="Y244" s="39">
        <f t="shared" si="135"/>
        <v>0.58329327373378659</v>
      </c>
      <c r="Z244" s="39">
        <f t="shared" si="135"/>
        <v>0.55682864108508245</v>
      </c>
      <c r="AA244" s="72">
        <f t="shared" ref="AA244:AA307" si="157">+W244+X244+Z244*SUM($J244*$J$37,$L244*$L$37,$N244*$N$37)/1000</f>
        <v>950.71287711870627</v>
      </c>
      <c r="AB244" s="41"/>
      <c r="AC244" s="37">
        <f t="shared" ref="AC244:AC307" si="158">IF($B244=" ",0,1)*(IF($B244&gt;=AC$25,1,0)*IF($B244&lt;=AC$29,AC$27,IF($B244&lt;=AC$33,AC$31,0))*($D244-$D243)*365/1000)</f>
        <v>1591.666666666712</v>
      </c>
      <c r="AD244" s="37">
        <f t="shared" si="142"/>
        <v>413.10259203399949</v>
      </c>
      <c r="AE244" s="39">
        <f t="shared" si="136"/>
        <v>0.48325539332459472</v>
      </c>
      <c r="AF244" s="39">
        <f t="shared" si="136"/>
        <v>0.17339093918655657</v>
      </c>
      <c r="AG244" s="72">
        <f t="shared" ref="AG244:AG307" si="159">+AC244+AD244+AF244*SUM($K244*$K$37,$M244*$M$37,$O244*$O$37)/1000</f>
        <v>2864.9951105256951</v>
      </c>
      <c r="AI244" s="37">
        <f t="shared" ref="AI244:AI307" si="160">IF($B244=" ",0,1)*IF($B244&gt;=AI$33,AI$25*($D244-$D243),0)</f>
        <v>485.18657090834716</v>
      </c>
      <c r="AJ244" s="37">
        <f t="shared" si="143"/>
        <v>571.05245657205614</v>
      </c>
      <c r="AK244" s="39">
        <f t="shared" si="144"/>
        <v>3.2636432582690111E-2</v>
      </c>
      <c r="AL244" s="39">
        <f t="shared" ref="AL244:AL307" si="161">IF($B244=" ",0,AL$25*AL$28)</f>
        <v>5.7499999999999996E-2</v>
      </c>
      <c r="AM244" s="72">
        <f t="shared" ref="AM244:AM307" si="162">+AI244+AJ244+SUM(AK244:AL244)*SUM($J244*$J$37,$K244*$K$37,$L244*$L$37,$M244*$M$37,$N244*$N$37,$O244*$O$37)/1000</f>
        <v>1503.4232336602006</v>
      </c>
      <c r="AO244" s="13">
        <f t="shared" si="145"/>
        <v>0.25</v>
      </c>
      <c r="AP244" s="39">
        <f t="shared" ref="AP244:AP307" si="163">IF($B244=" ",0,AP$25*AP$28)</f>
        <v>3.1049999999999998E-2</v>
      </c>
      <c r="AQ244" s="72">
        <f t="shared" ref="AQ244:AQ307" si="164">SUM(AO244:AP244)*SUM(0)/1000</f>
        <v>0</v>
      </c>
      <c r="AS244" s="58">
        <f t="shared" si="137"/>
        <v>1</v>
      </c>
      <c r="AT244" s="57">
        <f t="shared" si="137"/>
        <v>1</v>
      </c>
      <c r="AU244" s="57">
        <f t="shared" si="137"/>
        <v>2.2999999999999998</v>
      </c>
      <c r="AV244" s="76">
        <f t="shared" si="146"/>
        <v>0</v>
      </c>
      <c r="AW244" s="76">
        <f t="shared" si="147"/>
        <v>0</v>
      </c>
      <c r="AX244" s="76">
        <f t="shared" si="148"/>
        <v>11537.9859375</v>
      </c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</row>
    <row r="245" spans="1:65" hidden="1" outlineLevel="1" x14ac:dyDescent="0.25">
      <c r="A245" s="84">
        <f t="shared" si="149"/>
        <v>42736</v>
      </c>
      <c r="B245" s="23">
        <f t="shared" si="150"/>
        <v>42736</v>
      </c>
      <c r="C245" s="24">
        <f t="shared" ref="C245:C308" si="165">IF($B245&lt;&gt;" ",C244+1,C244)</f>
        <v>195</v>
      </c>
      <c r="D245" s="25">
        <f t="shared" si="151"/>
        <v>16.25</v>
      </c>
      <c r="F245" s="76">
        <f t="shared" si="139"/>
        <v>14883.577928477112</v>
      </c>
      <c r="G245" s="80">
        <f t="shared" si="140"/>
        <v>-16860.27110905759</v>
      </c>
      <c r="H245" s="80">
        <f t="shared" si="152"/>
        <v>-1976.6931805804779</v>
      </c>
      <c r="I245" s="112"/>
      <c r="J245" s="53">
        <f t="shared" si="138"/>
        <v>0</v>
      </c>
      <c r="K245" s="53">
        <f t="shared" si="138"/>
        <v>0</v>
      </c>
      <c r="L245" s="53">
        <f t="shared" si="138"/>
        <v>0</v>
      </c>
      <c r="M245" s="53">
        <f t="shared" si="138"/>
        <v>0</v>
      </c>
      <c r="N245" s="53">
        <f t="shared" si="138"/>
        <v>0</v>
      </c>
      <c r="O245" s="54">
        <f t="shared" si="138"/>
        <v>5016515.625</v>
      </c>
      <c r="Q245" s="66">
        <f t="shared" si="153"/>
        <v>2.9</v>
      </c>
      <c r="R245" s="58">
        <f t="shared" si="134"/>
        <v>-7.0000000000000007E-2</v>
      </c>
      <c r="S245" s="57">
        <f t="shared" si="134"/>
        <v>0.1</v>
      </c>
      <c r="T245" s="76">
        <f t="shared" si="154"/>
        <v>14883.577928477112</v>
      </c>
      <c r="U245" s="76">
        <f t="shared" si="155"/>
        <v>0</v>
      </c>
      <c r="W245" s="37">
        <f t="shared" si="156"/>
        <v>486.66666666665975</v>
      </c>
      <c r="X245" s="37">
        <f t="shared" si="141"/>
        <v>464.68584754330385</v>
      </c>
      <c r="Y245" s="39">
        <f t="shared" si="135"/>
        <v>0.58409727989649463</v>
      </c>
      <c r="Z245" s="39">
        <f t="shared" si="135"/>
        <v>0.55759616863797012</v>
      </c>
      <c r="AA245" s="72">
        <f t="shared" si="157"/>
        <v>951.3525142099636</v>
      </c>
      <c r="AB245" s="41"/>
      <c r="AC245" s="37">
        <f t="shared" si="158"/>
        <v>1591.6666666666442</v>
      </c>
      <c r="AD245" s="37">
        <f t="shared" si="142"/>
        <v>413.67200890330372</v>
      </c>
      <c r="AE245" s="39">
        <f t="shared" si="136"/>
        <v>0.48392150817949048</v>
      </c>
      <c r="AF245" s="39">
        <f t="shared" si="136"/>
        <v>0.17362993968586174</v>
      </c>
      <c r="AG245" s="72">
        <f t="shared" si="159"/>
        <v>2866.7502549137162</v>
      </c>
      <c r="AI245" s="37">
        <f t="shared" si="160"/>
        <v>485.18657090832647</v>
      </c>
      <c r="AJ245" s="37">
        <f t="shared" si="143"/>
        <v>571.64392187810995</v>
      </c>
      <c r="AK245" s="39">
        <f t="shared" si="144"/>
        <v>3.2670235637671602E-2</v>
      </c>
      <c r="AL245" s="39">
        <f t="shared" si="161"/>
        <v>5.7499999999999996E-2</v>
      </c>
      <c r="AM245" s="72">
        <f t="shared" si="162"/>
        <v>1504.182402433913</v>
      </c>
      <c r="AO245" s="13">
        <f t="shared" si="145"/>
        <v>0.25</v>
      </c>
      <c r="AP245" s="39">
        <f t="shared" si="163"/>
        <v>3.1049999999999998E-2</v>
      </c>
      <c r="AQ245" s="72">
        <f t="shared" si="164"/>
        <v>0</v>
      </c>
      <c r="AS245" s="58">
        <f t="shared" si="137"/>
        <v>1</v>
      </c>
      <c r="AT245" s="57">
        <f t="shared" si="137"/>
        <v>1</v>
      </c>
      <c r="AU245" s="57">
        <f t="shared" si="137"/>
        <v>2.2999999999999998</v>
      </c>
      <c r="AV245" s="76">
        <f t="shared" si="146"/>
        <v>0</v>
      </c>
      <c r="AW245" s="76">
        <f t="shared" si="147"/>
        <v>0</v>
      </c>
      <c r="AX245" s="76">
        <f t="shared" si="148"/>
        <v>11537.9859375</v>
      </c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</row>
    <row r="246" spans="1:65" hidden="1" outlineLevel="1" x14ac:dyDescent="0.25">
      <c r="A246" s="84">
        <f t="shared" si="149"/>
        <v>42767</v>
      </c>
      <c r="B246" s="23">
        <f t="shared" si="150"/>
        <v>42767</v>
      </c>
      <c r="C246" s="24">
        <f t="shared" si="165"/>
        <v>196</v>
      </c>
      <c r="D246" s="25">
        <f t="shared" si="151"/>
        <v>16.333333333333332</v>
      </c>
      <c r="F246" s="76">
        <f t="shared" si="139"/>
        <v>14883.577928477112</v>
      </c>
      <c r="G246" s="80">
        <f t="shared" si="140"/>
        <v>-16863.429146561873</v>
      </c>
      <c r="H246" s="80">
        <f t="shared" si="152"/>
        <v>-1979.8512180847611</v>
      </c>
      <c r="I246" s="112"/>
      <c r="J246" s="53">
        <f t="shared" si="138"/>
        <v>0</v>
      </c>
      <c r="K246" s="53">
        <f t="shared" si="138"/>
        <v>0</v>
      </c>
      <c r="L246" s="53">
        <f t="shared" si="138"/>
        <v>0</v>
      </c>
      <c r="M246" s="53">
        <f t="shared" si="138"/>
        <v>0</v>
      </c>
      <c r="N246" s="53">
        <f t="shared" si="138"/>
        <v>0</v>
      </c>
      <c r="O246" s="54">
        <f t="shared" si="138"/>
        <v>5016515.625</v>
      </c>
      <c r="Q246" s="66">
        <f t="shared" si="153"/>
        <v>2.9</v>
      </c>
      <c r="R246" s="58">
        <f t="shared" si="134"/>
        <v>-7.0000000000000007E-2</v>
      </c>
      <c r="S246" s="57">
        <f t="shared" si="134"/>
        <v>0.1</v>
      </c>
      <c r="T246" s="76">
        <f t="shared" si="154"/>
        <v>14883.577928477112</v>
      </c>
      <c r="U246" s="76">
        <f t="shared" si="155"/>
        <v>0</v>
      </c>
      <c r="W246" s="37">
        <f t="shared" si="156"/>
        <v>486.66666666665975</v>
      </c>
      <c r="X246" s="37">
        <f t="shared" si="141"/>
        <v>465.32636630457188</v>
      </c>
      <c r="Y246" s="39">
        <f t="shared" si="135"/>
        <v>0.58490239429401114</v>
      </c>
      <c r="Z246" s="39">
        <f t="shared" si="135"/>
        <v>0.5583647541438812</v>
      </c>
      <c r="AA246" s="72">
        <f t="shared" si="157"/>
        <v>951.99303297123163</v>
      </c>
      <c r="AB246" s="41"/>
      <c r="AC246" s="37">
        <f t="shared" si="158"/>
        <v>1591.6666666666442</v>
      </c>
      <c r="AD246" s="37">
        <f t="shared" si="142"/>
        <v>414.24221065167808</v>
      </c>
      <c r="AE246" s="39">
        <f t="shared" si="136"/>
        <v>0.4845885412010657</v>
      </c>
      <c r="AF246" s="39">
        <f t="shared" si="136"/>
        <v>0.17386926962128929</v>
      </c>
      <c r="AG246" s="72">
        <f t="shared" si="159"/>
        <v>2868.5078185769416</v>
      </c>
      <c r="AI246" s="37">
        <f t="shared" si="160"/>
        <v>485.18657090832647</v>
      </c>
      <c r="AJ246" s="37">
        <f t="shared" si="143"/>
        <v>572.23599979202174</v>
      </c>
      <c r="AK246" s="39">
        <f t="shared" si="144"/>
        <v>3.2704073704032575E-2</v>
      </c>
      <c r="AL246" s="39">
        <f t="shared" si="161"/>
        <v>5.7499999999999996E-2</v>
      </c>
      <c r="AM246" s="72">
        <f t="shared" si="162"/>
        <v>1504.9423575137021</v>
      </c>
      <c r="AO246" s="13">
        <f t="shared" si="145"/>
        <v>0.25</v>
      </c>
      <c r="AP246" s="39">
        <f t="shared" si="163"/>
        <v>3.1049999999999998E-2</v>
      </c>
      <c r="AQ246" s="72">
        <f t="shared" si="164"/>
        <v>0</v>
      </c>
      <c r="AS246" s="58">
        <f t="shared" si="137"/>
        <v>1</v>
      </c>
      <c r="AT246" s="57">
        <f t="shared" si="137"/>
        <v>1</v>
      </c>
      <c r="AU246" s="57">
        <f t="shared" si="137"/>
        <v>2.2999999999999998</v>
      </c>
      <c r="AV246" s="76">
        <f t="shared" si="146"/>
        <v>0</v>
      </c>
      <c r="AW246" s="76">
        <f t="shared" si="147"/>
        <v>0</v>
      </c>
      <c r="AX246" s="76">
        <f t="shared" si="148"/>
        <v>11537.9859375</v>
      </c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</row>
    <row r="247" spans="1:65" hidden="1" outlineLevel="1" x14ac:dyDescent="0.25">
      <c r="A247" s="84">
        <f t="shared" si="149"/>
        <v>42795</v>
      </c>
      <c r="B247" s="23">
        <f t="shared" si="150"/>
        <v>42795</v>
      </c>
      <c r="C247" s="24">
        <f t="shared" si="165"/>
        <v>197</v>
      </c>
      <c r="D247" s="25">
        <f t="shared" si="151"/>
        <v>16.416666666666668</v>
      </c>
      <c r="F247" s="76">
        <f t="shared" si="139"/>
        <v>14883.577928477112</v>
      </c>
      <c r="G247" s="80">
        <f t="shared" si="140"/>
        <v>-16866.591276681858</v>
      </c>
      <c r="H247" s="80">
        <f t="shared" si="152"/>
        <v>-1983.0133482047459</v>
      </c>
      <c r="I247" s="112"/>
      <c r="J247" s="53">
        <f t="shared" si="138"/>
        <v>0</v>
      </c>
      <c r="K247" s="53">
        <f t="shared" si="138"/>
        <v>0</v>
      </c>
      <c r="L247" s="53">
        <f t="shared" si="138"/>
        <v>0</v>
      </c>
      <c r="M247" s="53">
        <f t="shared" si="138"/>
        <v>0</v>
      </c>
      <c r="N247" s="53">
        <f t="shared" si="138"/>
        <v>0</v>
      </c>
      <c r="O247" s="54">
        <f t="shared" si="138"/>
        <v>5016515.625</v>
      </c>
      <c r="Q247" s="66">
        <f t="shared" si="153"/>
        <v>2.9</v>
      </c>
      <c r="R247" s="58">
        <f t="shared" si="134"/>
        <v>-7.0000000000000007E-2</v>
      </c>
      <c r="S247" s="57">
        <f t="shared" si="134"/>
        <v>0.1</v>
      </c>
      <c r="T247" s="76">
        <f t="shared" si="154"/>
        <v>14883.577928477112</v>
      </c>
      <c r="U247" s="76">
        <f t="shared" si="155"/>
        <v>0</v>
      </c>
      <c r="W247" s="37">
        <f t="shared" si="156"/>
        <v>486.6666666666805</v>
      </c>
      <c r="X247" s="37">
        <f t="shared" si="141"/>
        <v>465.96776795111589</v>
      </c>
      <c r="Y247" s="39">
        <f t="shared" si="135"/>
        <v>0.58570861845391742</v>
      </c>
      <c r="Z247" s="39">
        <f t="shared" si="135"/>
        <v>0.55913439906108875</v>
      </c>
      <c r="AA247" s="72">
        <f t="shared" si="157"/>
        <v>952.63443461779639</v>
      </c>
      <c r="AB247" s="41"/>
      <c r="AC247" s="37">
        <f t="shared" si="158"/>
        <v>1591.666666666712</v>
      </c>
      <c r="AD247" s="37">
        <f t="shared" si="142"/>
        <v>414.81319836099283</v>
      </c>
      <c r="AE247" s="39">
        <f t="shared" si="136"/>
        <v>0.4852564936549133</v>
      </c>
      <c r="AF247" s="39">
        <f t="shared" si="136"/>
        <v>0.17410892944693102</v>
      </c>
      <c r="AG247" s="72">
        <f t="shared" si="159"/>
        <v>2870.2678048500784</v>
      </c>
      <c r="AI247" s="37">
        <f t="shared" si="160"/>
        <v>485.18657090834716</v>
      </c>
      <c r="AJ247" s="37">
        <f t="shared" si="143"/>
        <v>572.82869094829766</v>
      </c>
      <c r="AK247" s="39">
        <f t="shared" si="144"/>
        <v>3.2737946818035928E-2</v>
      </c>
      <c r="AL247" s="39">
        <f t="shared" si="161"/>
        <v>5.7499999999999996E-2</v>
      </c>
      <c r="AM247" s="72">
        <f t="shared" si="162"/>
        <v>1505.7030997139818</v>
      </c>
      <c r="AO247" s="13">
        <f t="shared" si="145"/>
        <v>0.25</v>
      </c>
      <c r="AP247" s="39">
        <f t="shared" si="163"/>
        <v>3.1049999999999998E-2</v>
      </c>
      <c r="AQ247" s="72">
        <f t="shared" si="164"/>
        <v>0</v>
      </c>
      <c r="AS247" s="58">
        <f t="shared" si="137"/>
        <v>1</v>
      </c>
      <c r="AT247" s="57">
        <f t="shared" si="137"/>
        <v>1</v>
      </c>
      <c r="AU247" s="57">
        <f t="shared" si="137"/>
        <v>2.2999999999999998</v>
      </c>
      <c r="AV247" s="76">
        <f t="shared" si="146"/>
        <v>0</v>
      </c>
      <c r="AW247" s="76">
        <f t="shared" si="147"/>
        <v>0</v>
      </c>
      <c r="AX247" s="76">
        <f t="shared" si="148"/>
        <v>11537.9859375</v>
      </c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</row>
    <row r="248" spans="1:65" hidden="1" outlineLevel="1" x14ac:dyDescent="0.25">
      <c r="A248" s="84">
        <f t="shared" si="149"/>
        <v>42826</v>
      </c>
      <c r="B248" s="23">
        <f t="shared" si="150"/>
        <v>42826</v>
      </c>
      <c r="C248" s="24">
        <f t="shared" si="165"/>
        <v>198</v>
      </c>
      <c r="D248" s="25">
        <f t="shared" si="151"/>
        <v>16.5</v>
      </c>
      <c r="F248" s="76">
        <f t="shared" si="139"/>
        <v>14883.577928477112</v>
      </c>
      <c r="G248" s="80">
        <f t="shared" si="140"/>
        <v>-16869.757504788548</v>
      </c>
      <c r="H248" s="80">
        <f t="shared" si="152"/>
        <v>-1986.1795763114351</v>
      </c>
      <c r="I248" s="112"/>
      <c r="J248" s="53">
        <f t="shared" si="138"/>
        <v>0</v>
      </c>
      <c r="K248" s="53">
        <f t="shared" si="138"/>
        <v>0</v>
      </c>
      <c r="L248" s="53">
        <f t="shared" si="138"/>
        <v>0</v>
      </c>
      <c r="M248" s="53">
        <f t="shared" si="138"/>
        <v>0</v>
      </c>
      <c r="N248" s="53">
        <f t="shared" si="138"/>
        <v>0</v>
      </c>
      <c r="O248" s="54">
        <f t="shared" si="138"/>
        <v>5016515.625</v>
      </c>
      <c r="Q248" s="66">
        <f t="shared" si="153"/>
        <v>2.9</v>
      </c>
      <c r="R248" s="58">
        <f t="shared" si="134"/>
        <v>-7.0000000000000007E-2</v>
      </c>
      <c r="S248" s="57">
        <f t="shared" si="134"/>
        <v>0.1</v>
      </c>
      <c r="T248" s="76">
        <f t="shared" si="154"/>
        <v>14883.577928477112</v>
      </c>
      <c r="U248" s="76">
        <f t="shared" si="155"/>
        <v>0</v>
      </c>
      <c r="W248" s="37">
        <f t="shared" si="156"/>
        <v>486.66666666665975</v>
      </c>
      <c r="X248" s="37">
        <f t="shared" si="141"/>
        <v>466.61005369983752</v>
      </c>
      <c r="Y248" s="39">
        <f t="shared" si="135"/>
        <v>0.58651595390589972</v>
      </c>
      <c r="Z248" s="39">
        <f t="shared" si="135"/>
        <v>0.55990510484987577</v>
      </c>
      <c r="AA248" s="72">
        <f t="shared" si="157"/>
        <v>953.27672036649733</v>
      </c>
      <c r="AB248" s="41"/>
      <c r="AC248" s="37">
        <f t="shared" si="158"/>
        <v>1591.6666666666442</v>
      </c>
      <c r="AD248" s="37">
        <f t="shared" si="142"/>
        <v>415.3849731145566</v>
      </c>
      <c r="AE248" s="39">
        <f t="shared" si="136"/>
        <v>0.4859253668083704</v>
      </c>
      <c r="AF248" s="39">
        <f t="shared" si="136"/>
        <v>0.17434891961750462</v>
      </c>
      <c r="AG248" s="72">
        <f t="shared" si="159"/>
        <v>2872.0302170721748</v>
      </c>
      <c r="AI248" s="37">
        <f t="shared" si="160"/>
        <v>485.18657090832647</v>
      </c>
      <c r="AJ248" s="37">
        <f t="shared" si="143"/>
        <v>573.42199598202797</v>
      </c>
      <c r="AK248" s="39">
        <f t="shared" si="144"/>
        <v>3.2771855015982121E-2</v>
      </c>
      <c r="AL248" s="39">
        <f t="shared" si="161"/>
        <v>5.7499999999999996E-2</v>
      </c>
      <c r="AM248" s="72">
        <f t="shared" si="162"/>
        <v>1506.4646298498735</v>
      </c>
      <c r="AO248" s="13">
        <f t="shared" si="145"/>
        <v>0.25</v>
      </c>
      <c r="AP248" s="39">
        <f t="shared" si="163"/>
        <v>3.1049999999999998E-2</v>
      </c>
      <c r="AQ248" s="72">
        <f t="shared" si="164"/>
        <v>0</v>
      </c>
      <c r="AS248" s="58">
        <f t="shared" si="137"/>
        <v>1</v>
      </c>
      <c r="AT248" s="57">
        <f t="shared" si="137"/>
        <v>1</v>
      </c>
      <c r="AU248" s="57">
        <f t="shared" si="137"/>
        <v>2.2999999999999998</v>
      </c>
      <c r="AV248" s="76">
        <f t="shared" si="146"/>
        <v>0</v>
      </c>
      <c r="AW248" s="76">
        <f t="shared" si="147"/>
        <v>0</v>
      </c>
      <c r="AX248" s="76">
        <f t="shared" si="148"/>
        <v>11537.9859375</v>
      </c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</row>
    <row r="249" spans="1:65" hidden="1" outlineLevel="1" x14ac:dyDescent="0.25">
      <c r="A249" s="84">
        <f t="shared" si="149"/>
        <v>42856</v>
      </c>
      <c r="B249" s="23">
        <f t="shared" si="150"/>
        <v>42856</v>
      </c>
      <c r="C249" s="24">
        <f t="shared" si="165"/>
        <v>199</v>
      </c>
      <c r="D249" s="25">
        <f t="shared" si="151"/>
        <v>16.583333333333332</v>
      </c>
      <c r="F249" s="76">
        <f t="shared" si="139"/>
        <v>14883.577928477112</v>
      </c>
      <c r="G249" s="80">
        <f t="shared" si="140"/>
        <v>-16872.9278362611</v>
      </c>
      <c r="H249" s="80">
        <f t="shared" si="152"/>
        <v>-1989.3499077839879</v>
      </c>
      <c r="I249" s="112"/>
      <c r="J249" s="53">
        <f t="shared" si="138"/>
        <v>0</v>
      </c>
      <c r="K249" s="53">
        <f t="shared" si="138"/>
        <v>0</v>
      </c>
      <c r="L249" s="53">
        <f t="shared" si="138"/>
        <v>0</v>
      </c>
      <c r="M249" s="53">
        <f t="shared" si="138"/>
        <v>0</v>
      </c>
      <c r="N249" s="53">
        <f t="shared" si="138"/>
        <v>0</v>
      </c>
      <c r="O249" s="54">
        <f t="shared" si="138"/>
        <v>5016515.625</v>
      </c>
      <c r="Q249" s="66">
        <f t="shared" si="153"/>
        <v>2.9</v>
      </c>
      <c r="R249" s="58">
        <f t="shared" si="134"/>
        <v>-7.0000000000000007E-2</v>
      </c>
      <c r="S249" s="57">
        <f t="shared" si="134"/>
        <v>0.1</v>
      </c>
      <c r="T249" s="76">
        <f t="shared" si="154"/>
        <v>14883.577928477112</v>
      </c>
      <c r="U249" s="76">
        <f t="shared" si="155"/>
        <v>0</v>
      </c>
      <c r="W249" s="37">
        <f t="shared" si="156"/>
        <v>486.66666666665975</v>
      </c>
      <c r="X249" s="37">
        <f t="shared" si="141"/>
        <v>467.25322476943455</v>
      </c>
      <c r="Y249" s="39">
        <f t="shared" si="135"/>
        <v>0.58732440218175297</v>
      </c>
      <c r="Z249" s="39">
        <f t="shared" si="135"/>
        <v>0.56067687297253777</v>
      </c>
      <c r="AA249" s="72">
        <f t="shared" si="157"/>
        <v>953.9198914360943</v>
      </c>
      <c r="AB249" s="41"/>
      <c r="AC249" s="37">
        <f t="shared" si="158"/>
        <v>1591.6666666666442</v>
      </c>
      <c r="AD249" s="37">
        <f t="shared" si="142"/>
        <v>415.95753599727692</v>
      </c>
      <c r="AE249" s="39">
        <f t="shared" si="136"/>
        <v>0.48659516193052083</v>
      </c>
      <c r="AF249" s="39">
        <f t="shared" si="136"/>
        <v>0.17458924058835459</v>
      </c>
      <c r="AG249" s="72">
        <f t="shared" si="159"/>
        <v>2873.7950585873928</v>
      </c>
      <c r="AI249" s="37">
        <f t="shared" si="160"/>
        <v>485.18657090832647</v>
      </c>
      <c r="AJ249" s="37">
        <f t="shared" si="143"/>
        <v>574.01591552910668</v>
      </c>
      <c r="AK249" s="39">
        <f t="shared" si="144"/>
        <v>3.2805798334209199E-2</v>
      </c>
      <c r="AL249" s="39">
        <f t="shared" si="161"/>
        <v>5.7499999999999996E-2</v>
      </c>
      <c r="AM249" s="72">
        <f t="shared" si="162"/>
        <v>1507.2269487376136</v>
      </c>
      <c r="AO249" s="13">
        <f t="shared" si="145"/>
        <v>0.25</v>
      </c>
      <c r="AP249" s="39">
        <f t="shared" si="163"/>
        <v>3.1049999999999998E-2</v>
      </c>
      <c r="AQ249" s="72">
        <f t="shared" si="164"/>
        <v>0</v>
      </c>
      <c r="AS249" s="58">
        <f t="shared" si="137"/>
        <v>1</v>
      </c>
      <c r="AT249" s="57">
        <f t="shared" si="137"/>
        <v>1</v>
      </c>
      <c r="AU249" s="57">
        <f t="shared" si="137"/>
        <v>2.2999999999999998</v>
      </c>
      <c r="AV249" s="76">
        <f t="shared" si="146"/>
        <v>0</v>
      </c>
      <c r="AW249" s="76">
        <f t="shared" si="147"/>
        <v>0</v>
      </c>
      <c r="AX249" s="76">
        <f t="shared" si="148"/>
        <v>11537.9859375</v>
      </c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</row>
    <row r="250" spans="1:65" hidden="1" outlineLevel="1" x14ac:dyDescent="0.25">
      <c r="A250" s="84">
        <f t="shared" si="149"/>
        <v>42887</v>
      </c>
      <c r="B250" s="23">
        <f t="shared" si="150"/>
        <v>42887</v>
      </c>
      <c r="C250" s="24">
        <f t="shared" si="165"/>
        <v>200</v>
      </c>
      <c r="D250" s="25">
        <f t="shared" si="151"/>
        <v>16.666666666666668</v>
      </c>
      <c r="F250" s="76">
        <f t="shared" si="139"/>
        <v>14883.577928477112</v>
      </c>
      <c r="G250" s="80">
        <f t="shared" si="140"/>
        <v>-16876.102276485304</v>
      </c>
      <c r="H250" s="80">
        <f t="shared" si="152"/>
        <v>-1992.5243480081917</v>
      </c>
      <c r="I250" s="112"/>
      <c r="J250" s="53">
        <f t="shared" si="138"/>
        <v>0</v>
      </c>
      <c r="K250" s="53">
        <f t="shared" si="138"/>
        <v>0</v>
      </c>
      <c r="L250" s="53">
        <f t="shared" si="138"/>
        <v>0</v>
      </c>
      <c r="M250" s="53">
        <f t="shared" si="138"/>
        <v>0</v>
      </c>
      <c r="N250" s="53">
        <f t="shared" si="138"/>
        <v>0</v>
      </c>
      <c r="O250" s="54">
        <f t="shared" si="138"/>
        <v>5016515.625</v>
      </c>
      <c r="Q250" s="66">
        <f t="shared" si="153"/>
        <v>2.9</v>
      </c>
      <c r="R250" s="58">
        <f t="shared" si="134"/>
        <v>-7.0000000000000007E-2</v>
      </c>
      <c r="S250" s="57">
        <f t="shared" si="134"/>
        <v>0.1</v>
      </c>
      <c r="T250" s="76">
        <f t="shared" si="154"/>
        <v>14883.577928477112</v>
      </c>
      <c r="U250" s="76">
        <f t="shared" si="155"/>
        <v>0</v>
      </c>
      <c r="W250" s="37">
        <f t="shared" si="156"/>
        <v>486.6666666666805</v>
      </c>
      <c r="X250" s="37">
        <f t="shared" si="141"/>
        <v>467.89728238022553</v>
      </c>
      <c r="Y250" s="39">
        <f t="shared" si="135"/>
        <v>0.58813396481538349</v>
      </c>
      <c r="Z250" s="39">
        <f t="shared" si="135"/>
        <v>0.5614497048933863</v>
      </c>
      <c r="AA250" s="72">
        <f t="shared" si="157"/>
        <v>954.56394904690603</v>
      </c>
      <c r="AB250" s="41"/>
      <c r="AC250" s="37">
        <f t="shared" si="158"/>
        <v>1591.666666666712</v>
      </c>
      <c r="AD250" s="37">
        <f t="shared" si="142"/>
        <v>416.53088809550388</v>
      </c>
      <c r="AE250" s="39">
        <f t="shared" si="136"/>
        <v>0.48726588029219792</v>
      </c>
      <c r="AF250" s="39">
        <f t="shared" si="136"/>
        <v>0.17482989281545294</v>
      </c>
      <c r="AG250" s="72">
        <f t="shared" si="159"/>
        <v>2875.5623327442477</v>
      </c>
      <c r="AI250" s="37">
        <f t="shared" si="160"/>
        <v>485.18657090834716</v>
      </c>
      <c r="AJ250" s="37">
        <f t="shared" si="143"/>
        <v>574.61045022601388</v>
      </c>
      <c r="AK250" s="39">
        <f t="shared" si="144"/>
        <v>3.2839776809092856E-2</v>
      </c>
      <c r="AL250" s="39">
        <f t="shared" si="161"/>
        <v>5.7499999999999996E-2</v>
      </c>
      <c r="AM250" s="72">
        <f t="shared" si="162"/>
        <v>1507.9900571941489</v>
      </c>
      <c r="AO250" s="13">
        <f t="shared" si="145"/>
        <v>0.25</v>
      </c>
      <c r="AP250" s="39">
        <f t="shared" si="163"/>
        <v>3.1049999999999998E-2</v>
      </c>
      <c r="AQ250" s="72">
        <f t="shared" si="164"/>
        <v>0</v>
      </c>
      <c r="AS250" s="58">
        <f t="shared" si="137"/>
        <v>1</v>
      </c>
      <c r="AT250" s="57">
        <f t="shared" si="137"/>
        <v>1</v>
      </c>
      <c r="AU250" s="57">
        <f t="shared" si="137"/>
        <v>2.2999999999999998</v>
      </c>
      <c r="AV250" s="76">
        <f t="shared" si="146"/>
        <v>0</v>
      </c>
      <c r="AW250" s="76">
        <f t="shared" si="147"/>
        <v>0</v>
      </c>
      <c r="AX250" s="76">
        <f t="shared" si="148"/>
        <v>11537.9859375</v>
      </c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</row>
    <row r="251" spans="1:65" hidden="1" outlineLevel="1" x14ac:dyDescent="0.25">
      <c r="A251" s="84">
        <f t="shared" si="149"/>
        <v>42917</v>
      </c>
      <c r="B251" s="23">
        <f t="shared" si="150"/>
        <v>42917</v>
      </c>
      <c r="C251" s="24">
        <f t="shared" si="165"/>
        <v>201</v>
      </c>
      <c r="D251" s="25">
        <f t="shared" si="151"/>
        <v>16.75</v>
      </c>
      <c r="F251" s="76">
        <f t="shared" si="139"/>
        <v>14883.577928477112</v>
      </c>
      <c r="G251" s="80">
        <f t="shared" si="140"/>
        <v>-16879.28083085356</v>
      </c>
      <c r="H251" s="80">
        <f t="shared" si="152"/>
        <v>-1995.702902376448</v>
      </c>
      <c r="I251" s="112"/>
      <c r="J251" s="53">
        <f t="shared" si="138"/>
        <v>0</v>
      </c>
      <c r="K251" s="53">
        <f t="shared" si="138"/>
        <v>0</v>
      </c>
      <c r="L251" s="53">
        <f t="shared" si="138"/>
        <v>0</v>
      </c>
      <c r="M251" s="53">
        <f t="shared" si="138"/>
        <v>0</v>
      </c>
      <c r="N251" s="53">
        <f t="shared" si="138"/>
        <v>0</v>
      </c>
      <c r="O251" s="54">
        <f t="shared" si="138"/>
        <v>5016515.625</v>
      </c>
      <c r="Q251" s="66">
        <f t="shared" si="153"/>
        <v>2.9</v>
      </c>
      <c r="R251" s="58">
        <f t="shared" ref="R251:S270" si="166">IF($B251=" ",0,R$25)</f>
        <v>-7.0000000000000007E-2</v>
      </c>
      <c r="S251" s="57">
        <f t="shared" si="166"/>
        <v>0.1</v>
      </c>
      <c r="T251" s="76">
        <f t="shared" si="154"/>
        <v>14883.577928477112</v>
      </c>
      <c r="U251" s="76">
        <f t="shared" si="155"/>
        <v>0</v>
      </c>
      <c r="W251" s="37">
        <f t="shared" si="156"/>
        <v>486.66666666665975</v>
      </c>
      <c r="X251" s="37">
        <f t="shared" si="141"/>
        <v>468.54222775415076</v>
      </c>
      <c r="Y251" s="39">
        <f t="shared" ref="Y251:Z270" si="167">IF($B251=" ",0,Y$25*(1+Y$30)^(IF(Y$28&gt;$B251,-1,1)*(YEARFRAC($B251,Y$28))))</f>
        <v>0.58894464334281194</v>
      </c>
      <c r="Z251" s="39">
        <f t="shared" si="167"/>
        <v>0.56222360207875122</v>
      </c>
      <c r="AA251" s="72">
        <f t="shared" si="157"/>
        <v>955.20889442081057</v>
      </c>
      <c r="AB251" s="41"/>
      <c r="AC251" s="37">
        <f t="shared" si="158"/>
        <v>1591.6666666666442</v>
      </c>
      <c r="AD251" s="37">
        <f t="shared" si="142"/>
        <v>417.10503049703181</v>
      </c>
      <c r="AE251" s="39">
        <f t="shared" ref="AE251:AF270" si="168">IF($B251=" ",0,AE$25*(1+AE$30)^(IF(AE$28&gt;$B251,-1,1)*(YEARFRAC($B251,AE$28))))</f>
        <v>0.48793752316598671</v>
      </c>
      <c r="AF251" s="39">
        <f t="shared" si="168"/>
        <v>0.17507087675540037</v>
      </c>
      <c r="AG251" s="72">
        <f t="shared" si="159"/>
        <v>2877.332042895614</v>
      </c>
      <c r="AI251" s="37">
        <f t="shared" si="160"/>
        <v>485.18657090832647</v>
      </c>
      <c r="AJ251" s="37">
        <f t="shared" si="143"/>
        <v>575.20560070981526</v>
      </c>
      <c r="AK251" s="39">
        <f t="shared" si="144"/>
        <v>3.2873790477046472E-2</v>
      </c>
      <c r="AL251" s="39">
        <f t="shared" si="161"/>
        <v>5.7499999999999996E-2</v>
      </c>
      <c r="AM251" s="72">
        <f t="shared" si="162"/>
        <v>1508.7539560371363</v>
      </c>
      <c r="AO251" s="13">
        <f t="shared" si="145"/>
        <v>0.25</v>
      </c>
      <c r="AP251" s="39">
        <f t="shared" si="163"/>
        <v>3.1049999999999998E-2</v>
      </c>
      <c r="AQ251" s="72">
        <f t="shared" si="164"/>
        <v>0</v>
      </c>
      <c r="AS251" s="58">
        <f t="shared" ref="AS251:AU270" si="169">IF($B251=" ",0,AS$25)</f>
        <v>1</v>
      </c>
      <c r="AT251" s="57">
        <f t="shared" si="169"/>
        <v>1</v>
      </c>
      <c r="AU251" s="57">
        <f t="shared" si="169"/>
        <v>2.2999999999999998</v>
      </c>
      <c r="AV251" s="76">
        <f t="shared" si="146"/>
        <v>0</v>
      </c>
      <c r="AW251" s="76">
        <f t="shared" si="147"/>
        <v>0</v>
      </c>
      <c r="AX251" s="76">
        <f t="shared" si="148"/>
        <v>11537.9859375</v>
      </c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</row>
    <row r="252" spans="1:65" hidden="1" outlineLevel="1" x14ac:dyDescent="0.25">
      <c r="A252" s="84">
        <f t="shared" si="149"/>
        <v>42948</v>
      </c>
      <c r="B252" s="23">
        <f t="shared" si="150"/>
        <v>42948</v>
      </c>
      <c r="C252" s="24">
        <f t="shared" si="165"/>
        <v>202</v>
      </c>
      <c r="D252" s="25">
        <f t="shared" si="151"/>
        <v>16.833333333333332</v>
      </c>
      <c r="F252" s="76">
        <f t="shared" si="139"/>
        <v>14883.577928477112</v>
      </c>
      <c r="G252" s="80">
        <f t="shared" si="140"/>
        <v>-16882.463504766467</v>
      </c>
      <c r="H252" s="80">
        <f t="shared" si="152"/>
        <v>-1998.8855762893545</v>
      </c>
      <c r="I252" s="112"/>
      <c r="J252" s="53">
        <f t="shared" si="138"/>
        <v>0</v>
      </c>
      <c r="K252" s="53">
        <f t="shared" si="138"/>
        <v>0</v>
      </c>
      <c r="L252" s="53">
        <f t="shared" si="138"/>
        <v>0</v>
      </c>
      <c r="M252" s="53">
        <f t="shared" si="138"/>
        <v>0</v>
      </c>
      <c r="N252" s="53">
        <f t="shared" si="138"/>
        <v>0</v>
      </c>
      <c r="O252" s="54">
        <f t="shared" si="138"/>
        <v>5016515.625</v>
      </c>
      <c r="Q252" s="66">
        <f t="shared" si="153"/>
        <v>2.9</v>
      </c>
      <c r="R252" s="58">
        <f t="shared" si="166"/>
        <v>-7.0000000000000007E-2</v>
      </c>
      <c r="S252" s="57">
        <f t="shared" si="166"/>
        <v>0.1</v>
      </c>
      <c r="T252" s="76">
        <f t="shared" si="154"/>
        <v>14883.577928477112</v>
      </c>
      <c r="U252" s="76">
        <f t="shared" si="155"/>
        <v>0</v>
      </c>
      <c r="W252" s="37">
        <f t="shared" si="156"/>
        <v>486.66666666665975</v>
      </c>
      <c r="X252" s="37">
        <f t="shared" si="141"/>
        <v>469.18806211495496</v>
      </c>
      <c r="Y252" s="39">
        <f t="shared" si="167"/>
        <v>0.58975643930217614</v>
      </c>
      <c r="Z252" s="39">
        <f t="shared" si="167"/>
        <v>0.56299856599698328</v>
      </c>
      <c r="AA252" s="72">
        <f t="shared" si="157"/>
        <v>955.85472878161477</v>
      </c>
      <c r="AB252" s="41"/>
      <c r="AC252" s="37">
        <f t="shared" si="158"/>
        <v>1591.6666666666442</v>
      </c>
      <c r="AD252" s="37">
        <f t="shared" si="142"/>
        <v>417.67996429126094</v>
      </c>
      <c r="AE252" s="39">
        <f t="shared" si="168"/>
        <v>0.48861009182622628</v>
      </c>
      <c r="AF252" s="39">
        <f t="shared" si="168"/>
        <v>0.17531219286542679</v>
      </c>
      <c r="AG252" s="72">
        <f t="shared" si="159"/>
        <v>2879.1041923995017</v>
      </c>
      <c r="AI252" s="37">
        <f t="shared" si="160"/>
        <v>485.18657090832647</v>
      </c>
      <c r="AJ252" s="37">
        <f t="shared" si="143"/>
        <v>575.8013676183823</v>
      </c>
      <c r="AK252" s="39">
        <f t="shared" si="144"/>
        <v>3.2907839374521082E-2</v>
      </c>
      <c r="AL252" s="39">
        <f t="shared" si="161"/>
        <v>5.7499999999999996E-2</v>
      </c>
      <c r="AM252" s="72">
        <f t="shared" si="162"/>
        <v>1509.5186460853508</v>
      </c>
      <c r="AO252" s="13">
        <f t="shared" si="145"/>
        <v>0.25</v>
      </c>
      <c r="AP252" s="39">
        <f t="shared" si="163"/>
        <v>3.1049999999999998E-2</v>
      </c>
      <c r="AQ252" s="72">
        <f t="shared" si="164"/>
        <v>0</v>
      </c>
      <c r="AS252" s="58">
        <f t="shared" si="169"/>
        <v>1</v>
      </c>
      <c r="AT252" s="57">
        <f t="shared" si="169"/>
        <v>1</v>
      </c>
      <c r="AU252" s="57">
        <f t="shared" si="169"/>
        <v>2.2999999999999998</v>
      </c>
      <c r="AV252" s="76">
        <f t="shared" si="146"/>
        <v>0</v>
      </c>
      <c r="AW252" s="76">
        <f t="shared" si="147"/>
        <v>0</v>
      </c>
      <c r="AX252" s="76">
        <f t="shared" si="148"/>
        <v>11537.9859375</v>
      </c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</row>
    <row r="253" spans="1:65" hidden="1" outlineLevel="1" x14ac:dyDescent="0.25">
      <c r="A253" s="84">
        <f t="shared" si="149"/>
        <v>42979</v>
      </c>
      <c r="B253" s="23">
        <f t="shared" si="150"/>
        <v>42979</v>
      </c>
      <c r="C253" s="24">
        <f t="shared" si="165"/>
        <v>203</v>
      </c>
      <c r="D253" s="25">
        <f t="shared" si="151"/>
        <v>16.916666666666668</v>
      </c>
      <c r="F253" s="76">
        <f t="shared" si="139"/>
        <v>14883.577928477112</v>
      </c>
      <c r="G253" s="80">
        <f t="shared" si="140"/>
        <v>-16885.650303631261</v>
      </c>
      <c r="H253" s="80">
        <f t="shared" si="152"/>
        <v>-2002.0723751541482</v>
      </c>
      <c r="I253" s="112"/>
      <c r="J253" s="53">
        <f t="shared" si="138"/>
        <v>0</v>
      </c>
      <c r="K253" s="53">
        <f t="shared" si="138"/>
        <v>0</v>
      </c>
      <c r="L253" s="53">
        <f t="shared" si="138"/>
        <v>0</v>
      </c>
      <c r="M253" s="53">
        <f t="shared" si="138"/>
        <v>0</v>
      </c>
      <c r="N253" s="53">
        <f t="shared" si="138"/>
        <v>0</v>
      </c>
      <c r="O253" s="54">
        <f t="shared" si="138"/>
        <v>5016515.625</v>
      </c>
      <c r="Q253" s="66">
        <f t="shared" si="153"/>
        <v>2.9</v>
      </c>
      <c r="R253" s="58">
        <f t="shared" si="166"/>
        <v>-7.0000000000000007E-2</v>
      </c>
      <c r="S253" s="57">
        <f t="shared" si="166"/>
        <v>0.1</v>
      </c>
      <c r="T253" s="76">
        <f t="shared" si="154"/>
        <v>14883.577928477112</v>
      </c>
      <c r="U253" s="76">
        <f t="shared" si="155"/>
        <v>0</v>
      </c>
      <c r="W253" s="37">
        <f t="shared" si="156"/>
        <v>486.6666666666805</v>
      </c>
      <c r="X253" s="37">
        <f t="shared" si="141"/>
        <v>469.83478668800961</v>
      </c>
      <c r="Y253" s="39">
        <f t="shared" si="167"/>
        <v>0.59056935423373424</v>
      </c>
      <c r="Z253" s="39">
        <f t="shared" si="167"/>
        <v>0.56377459811845754</v>
      </c>
      <c r="AA253" s="72">
        <f t="shared" si="157"/>
        <v>956.50145335469006</v>
      </c>
      <c r="AB253" s="41"/>
      <c r="AC253" s="37">
        <f t="shared" si="158"/>
        <v>1591.666666666712</v>
      </c>
      <c r="AD253" s="37">
        <f t="shared" si="142"/>
        <v>418.25569056903981</v>
      </c>
      <c r="AE253" s="39">
        <f t="shared" si="168"/>
        <v>0.48928358754901224</v>
      </c>
      <c r="AF253" s="39">
        <f t="shared" si="168"/>
        <v>0.17555384160339244</v>
      </c>
      <c r="AG253" s="72">
        <f t="shared" si="159"/>
        <v>2880.8787846182913</v>
      </c>
      <c r="AI253" s="37">
        <f t="shared" si="160"/>
        <v>485.18657090834716</v>
      </c>
      <c r="AJ253" s="37">
        <f t="shared" si="143"/>
        <v>576.3977515901754</v>
      </c>
      <c r="AK253" s="39">
        <f t="shared" si="144"/>
        <v>3.2941923538005576E-2</v>
      </c>
      <c r="AL253" s="39">
        <f t="shared" si="161"/>
        <v>5.7499999999999996E-2</v>
      </c>
      <c r="AM253" s="72">
        <f t="shared" si="162"/>
        <v>1510.2841281582807</v>
      </c>
      <c r="AO253" s="13">
        <f t="shared" si="145"/>
        <v>0.25</v>
      </c>
      <c r="AP253" s="39">
        <f t="shared" si="163"/>
        <v>3.1049999999999998E-2</v>
      </c>
      <c r="AQ253" s="72">
        <f t="shared" si="164"/>
        <v>0</v>
      </c>
      <c r="AS253" s="58">
        <f t="shared" si="169"/>
        <v>1</v>
      </c>
      <c r="AT253" s="57">
        <f t="shared" si="169"/>
        <v>1</v>
      </c>
      <c r="AU253" s="57">
        <f t="shared" si="169"/>
        <v>2.2999999999999998</v>
      </c>
      <c r="AV253" s="76">
        <f t="shared" si="146"/>
        <v>0</v>
      </c>
      <c r="AW253" s="76">
        <f t="shared" si="147"/>
        <v>0</v>
      </c>
      <c r="AX253" s="76">
        <f t="shared" si="148"/>
        <v>11537.9859375</v>
      </c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</row>
    <row r="254" spans="1:65" hidden="1" outlineLevel="1" x14ac:dyDescent="0.25">
      <c r="A254" s="84">
        <f t="shared" si="149"/>
        <v>43009</v>
      </c>
      <c r="B254" s="23">
        <f t="shared" si="150"/>
        <v>43009</v>
      </c>
      <c r="C254" s="24">
        <f t="shared" si="165"/>
        <v>204</v>
      </c>
      <c r="D254" s="25">
        <f t="shared" si="151"/>
        <v>17</v>
      </c>
      <c r="F254" s="76">
        <f t="shared" si="139"/>
        <v>14883.577928477112</v>
      </c>
      <c r="G254" s="80">
        <f t="shared" si="140"/>
        <v>-16888.841232861843</v>
      </c>
      <c r="H254" s="80">
        <f t="shared" si="152"/>
        <v>-2005.2633043847309</v>
      </c>
      <c r="I254" s="112"/>
      <c r="J254" s="53">
        <f t="shared" si="138"/>
        <v>0</v>
      </c>
      <c r="K254" s="53">
        <f t="shared" si="138"/>
        <v>0</v>
      </c>
      <c r="L254" s="53">
        <f t="shared" si="138"/>
        <v>0</v>
      </c>
      <c r="M254" s="53">
        <f t="shared" si="138"/>
        <v>0</v>
      </c>
      <c r="N254" s="53">
        <f t="shared" si="138"/>
        <v>0</v>
      </c>
      <c r="O254" s="54">
        <f t="shared" si="138"/>
        <v>5016515.625</v>
      </c>
      <c r="Q254" s="66">
        <f t="shared" si="153"/>
        <v>2.9</v>
      </c>
      <c r="R254" s="58">
        <f t="shared" si="166"/>
        <v>-7.0000000000000007E-2</v>
      </c>
      <c r="S254" s="57">
        <f t="shared" si="166"/>
        <v>0.1</v>
      </c>
      <c r="T254" s="76">
        <f t="shared" si="154"/>
        <v>14883.577928477112</v>
      </c>
      <c r="U254" s="76">
        <f t="shared" si="155"/>
        <v>0</v>
      </c>
      <c r="W254" s="37">
        <f t="shared" si="156"/>
        <v>486.66666666665975</v>
      </c>
      <c r="X254" s="37">
        <f t="shared" si="141"/>
        <v>470.48240270031499</v>
      </c>
      <c r="Y254" s="39">
        <f t="shared" si="167"/>
        <v>0.59138338967986748</v>
      </c>
      <c r="Z254" s="39">
        <f t="shared" si="167"/>
        <v>0.56455169991557563</v>
      </c>
      <c r="AA254" s="72">
        <f t="shared" si="157"/>
        <v>957.1490693669748</v>
      </c>
      <c r="AB254" s="41"/>
      <c r="AC254" s="37">
        <f t="shared" si="158"/>
        <v>1591.6666666666442</v>
      </c>
      <c r="AD254" s="37">
        <f t="shared" si="142"/>
        <v>418.83221042266712</v>
      </c>
      <c r="AE254" s="39">
        <f t="shared" si="168"/>
        <v>0.48995801161219937</v>
      </c>
      <c r="AF254" s="39">
        <f t="shared" si="168"/>
        <v>0.17579582342778874</v>
      </c>
      <c r="AG254" s="72">
        <f t="shared" si="159"/>
        <v>2882.6558229187435</v>
      </c>
      <c r="AI254" s="37">
        <f t="shared" si="160"/>
        <v>485.18657090832647</v>
      </c>
      <c r="AJ254" s="37">
        <f t="shared" si="143"/>
        <v>576.99475326424147</v>
      </c>
      <c r="AK254" s="39">
        <f t="shared" si="144"/>
        <v>3.2976043004026567E-2</v>
      </c>
      <c r="AL254" s="39">
        <f t="shared" si="161"/>
        <v>5.7499999999999996E-2</v>
      </c>
      <c r="AM254" s="72">
        <f t="shared" si="162"/>
        <v>1511.0504030761265</v>
      </c>
      <c r="AO254" s="13">
        <f t="shared" si="145"/>
        <v>0.25</v>
      </c>
      <c r="AP254" s="39">
        <f t="shared" si="163"/>
        <v>3.1049999999999998E-2</v>
      </c>
      <c r="AQ254" s="72">
        <f t="shared" si="164"/>
        <v>0</v>
      </c>
      <c r="AS254" s="58">
        <f t="shared" si="169"/>
        <v>1</v>
      </c>
      <c r="AT254" s="57">
        <f t="shared" si="169"/>
        <v>1</v>
      </c>
      <c r="AU254" s="57">
        <f t="shared" si="169"/>
        <v>2.2999999999999998</v>
      </c>
      <c r="AV254" s="76">
        <f t="shared" si="146"/>
        <v>0</v>
      </c>
      <c r="AW254" s="76">
        <f t="shared" si="147"/>
        <v>0</v>
      </c>
      <c r="AX254" s="76">
        <f t="shared" si="148"/>
        <v>11537.9859375</v>
      </c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</row>
    <row r="255" spans="1:65" hidden="1" outlineLevel="1" x14ac:dyDescent="0.25">
      <c r="A255" s="84">
        <f t="shared" si="149"/>
        <v>43040</v>
      </c>
      <c r="B255" s="23">
        <f t="shared" si="150"/>
        <v>43040</v>
      </c>
      <c r="C255" s="24">
        <f t="shared" si="165"/>
        <v>205</v>
      </c>
      <c r="D255" s="25">
        <f t="shared" si="151"/>
        <v>17.083333333333332</v>
      </c>
      <c r="F255" s="76">
        <f t="shared" si="139"/>
        <v>14883.577928477112</v>
      </c>
      <c r="G255" s="80">
        <f t="shared" si="140"/>
        <v>-16892.036297880324</v>
      </c>
      <c r="H255" s="80">
        <f t="shared" si="152"/>
        <v>-2008.4583694032117</v>
      </c>
      <c r="I255" s="112"/>
      <c r="J255" s="53">
        <f t="shared" si="138"/>
        <v>0</v>
      </c>
      <c r="K255" s="53">
        <f t="shared" si="138"/>
        <v>0</v>
      </c>
      <c r="L255" s="53">
        <f t="shared" si="138"/>
        <v>0</v>
      </c>
      <c r="M255" s="53">
        <f t="shared" si="138"/>
        <v>0</v>
      </c>
      <c r="N255" s="53">
        <f t="shared" si="138"/>
        <v>0</v>
      </c>
      <c r="O255" s="54">
        <f t="shared" si="138"/>
        <v>5016515.625</v>
      </c>
      <c r="Q255" s="66">
        <f t="shared" si="153"/>
        <v>2.9</v>
      </c>
      <c r="R255" s="58">
        <f t="shared" si="166"/>
        <v>-7.0000000000000007E-2</v>
      </c>
      <c r="S255" s="57">
        <f t="shared" si="166"/>
        <v>0.1</v>
      </c>
      <c r="T255" s="76">
        <f t="shared" si="154"/>
        <v>14883.577928477112</v>
      </c>
      <c r="U255" s="76">
        <f t="shared" si="155"/>
        <v>0</v>
      </c>
      <c r="W255" s="37">
        <f t="shared" si="156"/>
        <v>486.66666666665975</v>
      </c>
      <c r="X255" s="37">
        <f t="shared" si="141"/>
        <v>471.13091138068307</v>
      </c>
      <c r="Y255" s="39">
        <f t="shared" si="167"/>
        <v>0.5921985471850828</v>
      </c>
      <c r="Z255" s="39">
        <f t="shared" si="167"/>
        <v>0.5653298728627687</v>
      </c>
      <c r="AA255" s="72">
        <f t="shared" si="157"/>
        <v>957.79757804734277</v>
      </c>
      <c r="AB255" s="41"/>
      <c r="AC255" s="37">
        <f t="shared" si="158"/>
        <v>1591.6666666666442</v>
      </c>
      <c r="AD255" s="37">
        <f t="shared" si="142"/>
        <v>419.40952494605403</v>
      </c>
      <c r="AE255" s="39">
        <f t="shared" si="168"/>
        <v>0.49063336529540352</v>
      </c>
      <c r="AF255" s="39">
        <f t="shared" si="168"/>
        <v>0.17603813879773891</v>
      </c>
      <c r="AG255" s="72">
        <f t="shared" si="159"/>
        <v>2884.4353106727708</v>
      </c>
      <c r="AI255" s="37">
        <f t="shared" si="160"/>
        <v>485.18657090832647</v>
      </c>
      <c r="AJ255" s="37">
        <f t="shared" si="143"/>
        <v>577.59237328043673</v>
      </c>
      <c r="AK255" s="39">
        <f t="shared" si="144"/>
        <v>3.3010197809148503E-2</v>
      </c>
      <c r="AL255" s="39">
        <f t="shared" si="161"/>
        <v>5.7499999999999996E-2</v>
      </c>
      <c r="AM255" s="72">
        <f t="shared" si="162"/>
        <v>1511.81747166021</v>
      </c>
      <c r="AO255" s="13">
        <f t="shared" si="145"/>
        <v>0.25</v>
      </c>
      <c r="AP255" s="39">
        <f t="shared" si="163"/>
        <v>3.1049999999999998E-2</v>
      </c>
      <c r="AQ255" s="72">
        <f t="shared" si="164"/>
        <v>0</v>
      </c>
      <c r="AS255" s="58">
        <f t="shared" si="169"/>
        <v>1</v>
      </c>
      <c r="AT255" s="57">
        <f t="shared" si="169"/>
        <v>1</v>
      </c>
      <c r="AU255" s="57">
        <f t="shared" si="169"/>
        <v>2.2999999999999998</v>
      </c>
      <c r="AV255" s="76">
        <f t="shared" si="146"/>
        <v>0</v>
      </c>
      <c r="AW255" s="76">
        <f t="shared" si="147"/>
        <v>0</v>
      </c>
      <c r="AX255" s="76">
        <f t="shared" si="148"/>
        <v>11537.9859375</v>
      </c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</row>
    <row r="256" spans="1:65" hidden="1" outlineLevel="1" x14ac:dyDescent="0.25">
      <c r="A256" s="84">
        <f t="shared" si="149"/>
        <v>43070</v>
      </c>
      <c r="B256" s="23">
        <f t="shared" si="150"/>
        <v>43070</v>
      </c>
      <c r="C256" s="24">
        <f t="shared" si="165"/>
        <v>206</v>
      </c>
      <c r="D256" s="25">
        <f t="shared" si="151"/>
        <v>17.166666666666668</v>
      </c>
      <c r="F256" s="76">
        <f t="shared" si="139"/>
        <v>14883.577928477112</v>
      </c>
      <c r="G256" s="80">
        <f t="shared" si="140"/>
        <v>-16895.235504115488</v>
      </c>
      <c r="H256" s="80">
        <f t="shared" si="152"/>
        <v>-2011.6575756383754</v>
      </c>
      <c r="I256" s="112"/>
      <c r="J256" s="53">
        <f t="shared" si="138"/>
        <v>0</v>
      </c>
      <c r="K256" s="53">
        <f t="shared" si="138"/>
        <v>0</v>
      </c>
      <c r="L256" s="53">
        <f t="shared" si="138"/>
        <v>0</v>
      </c>
      <c r="M256" s="53">
        <f t="shared" si="138"/>
        <v>0</v>
      </c>
      <c r="N256" s="53">
        <f t="shared" si="138"/>
        <v>0</v>
      </c>
      <c r="O256" s="54">
        <f t="shared" si="138"/>
        <v>5016515.625</v>
      </c>
      <c r="Q256" s="66">
        <f t="shared" si="153"/>
        <v>2.9</v>
      </c>
      <c r="R256" s="58">
        <f t="shared" si="166"/>
        <v>-7.0000000000000007E-2</v>
      </c>
      <c r="S256" s="57">
        <f t="shared" si="166"/>
        <v>0.1</v>
      </c>
      <c r="T256" s="76">
        <f t="shared" si="154"/>
        <v>14883.577928477112</v>
      </c>
      <c r="U256" s="76">
        <f t="shared" si="155"/>
        <v>0</v>
      </c>
      <c r="W256" s="37">
        <f t="shared" si="156"/>
        <v>486.6666666666805</v>
      </c>
      <c r="X256" s="37">
        <f t="shared" si="141"/>
        <v>471.78031395955946</v>
      </c>
      <c r="Y256" s="39">
        <f t="shared" si="167"/>
        <v>0.59301482829601637</v>
      </c>
      <c r="Z256" s="39">
        <f t="shared" si="167"/>
        <v>0.56610911843650058</v>
      </c>
      <c r="AA256" s="72">
        <f t="shared" si="157"/>
        <v>958.44698062624002</v>
      </c>
      <c r="AB256" s="41"/>
      <c r="AC256" s="37">
        <f t="shared" si="158"/>
        <v>1591.666666666712</v>
      </c>
      <c r="AD256" s="37">
        <f t="shared" si="142"/>
        <v>419.9876352345662</v>
      </c>
      <c r="AE256" s="39">
        <f t="shared" si="168"/>
        <v>0.49130964988000458</v>
      </c>
      <c r="AF256" s="39">
        <f t="shared" si="168"/>
        <v>0.17628078817299919</v>
      </c>
      <c r="AG256" s="72">
        <f t="shared" si="159"/>
        <v>2886.2172512566781</v>
      </c>
      <c r="AI256" s="37">
        <f t="shared" si="160"/>
        <v>485.18657090834716</v>
      </c>
      <c r="AJ256" s="37">
        <f t="shared" si="143"/>
        <v>578.1906122792069</v>
      </c>
      <c r="AK256" s="39">
        <f t="shared" si="144"/>
        <v>3.3044387989973736E-2</v>
      </c>
      <c r="AL256" s="39">
        <f t="shared" si="161"/>
        <v>5.7499999999999996E-2</v>
      </c>
      <c r="AM256" s="72">
        <f t="shared" si="162"/>
        <v>1512.5853347325678</v>
      </c>
      <c r="AO256" s="13">
        <f t="shared" si="145"/>
        <v>0.25</v>
      </c>
      <c r="AP256" s="39">
        <f t="shared" si="163"/>
        <v>3.1049999999999998E-2</v>
      </c>
      <c r="AQ256" s="72">
        <f t="shared" si="164"/>
        <v>0</v>
      </c>
      <c r="AS256" s="58">
        <f t="shared" si="169"/>
        <v>1</v>
      </c>
      <c r="AT256" s="57">
        <f t="shared" si="169"/>
        <v>1</v>
      </c>
      <c r="AU256" s="57">
        <f t="shared" si="169"/>
        <v>2.2999999999999998</v>
      </c>
      <c r="AV256" s="76">
        <f t="shared" si="146"/>
        <v>0</v>
      </c>
      <c r="AW256" s="76">
        <f t="shared" si="147"/>
        <v>0</v>
      </c>
      <c r="AX256" s="76">
        <f t="shared" si="148"/>
        <v>11537.9859375</v>
      </c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</row>
    <row r="257" spans="1:65" hidden="1" outlineLevel="1" x14ac:dyDescent="0.25">
      <c r="A257" s="84">
        <f t="shared" si="149"/>
        <v>43101</v>
      </c>
      <c r="B257" s="23">
        <f t="shared" si="150"/>
        <v>43101</v>
      </c>
      <c r="C257" s="24">
        <f t="shared" si="165"/>
        <v>207</v>
      </c>
      <c r="D257" s="25">
        <f t="shared" si="151"/>
        <v>17.25</v>
      </c>
      <c r="F257" s="76">
        <f t="shared" si="139"/>
        <v>14883.577928477112</v>
      </c>
      <c r="G257" s="80">
        <f t="shared" si="140"/>
        <v>-16898.438857002802</v>
      </c>
      <c r="H257" s="80">
        <f t="shared" si="152"/>
        <v>-2014.8609285256898</v>
      </c>
      <c r="I257" s="112"/>
      <c r="J257" s="53">
        <f t="shared" si="138"/>
        <v>0</v>
      </c>
      <c r="K257" s="53">
        <f t="shared" si="138"/>
        <v>0</v>
      </c>
      <c r="L257" s="53">
        <f t="shared" si="138"/>
        <v>0</v>
      </c>
      <c r="M257" s="53">
        <f t="shared" si="138"/>
        <v>0</v>
      </c>
      <c r="N257" s="53">
        <f t="shared" si="138"/>
        <v>0</v>
      </c>
      <c r="O257" s="54">
        <f t="shared" si="138"/>
        <v>5016515.625</v>
      </c>
      <c r="Q257" s="66">
        <f t="shared" si="153"/>
        <v>2.9</v>
      </c>
      <c r="R257" s="58">
        <f t="shared" si="166"/>
        <v>-7.0000000000000007E-2</v>
      </c>
      <c r="S257" s="57">
        <f t="shared" si="166"/>
        <v>0.1</v>
      </c>
      <c r="T257" s="76">
        <f t="shared" si="154"/>
        <v>14883.577928477112</v>
      </c>
      <c r="U257" s="76">
        <f t="shared" si="155"/>
        <v>0</v>
      </c>
      <c r="W257" s="37">
        <f t="shared" si="156"/>
        <v>486.66666666665975</v>
      </c>
      <c r="X257" s="37">
        <f t="shared" si="141"/>
        <v>472.43061166902544</v>
      </c>
      <c r="Y257" s="39">
        <f t="shared" si="167"/>
        <v>0.59383223456143608</v>
      </c>
      <c r="Z257" s="39">
        <f t="shared" si="167"/>
        <v>0.56688943811526959</v>
      </c>
      <c r="AA257" s="72">
        <f t="shared" si="157"/>
        <v>959.09727833568513</v>
      </c>
      <c r="AB257" s="41"/>
      <c r="AC257" s="37">
        <f t="shared" si="158"/>
        <v>1591.6666666666442</v>
      </c>
      <c r="AD257" s="37">
        <f t="shared" si="142"/>
        <v>420.56654238502534</v>
      </c>
      <c r="AE257" s="39">
        <f t="shared" si="168"/>
        <v>0.49198686664914854</v>
      </c>
      <c r="AF257" s="39">
        <f t="shared" si="168"/>
        <v>0.17652377201395941</v>
      </c>
      <c r="AG257" s="72">
        <f t="shared" si="159"/>
        <v>2888.0016480511667</v>
      </c>
      <c r="AI257" s="37">
        <f t="shared" si="160"/>
        <v>485.18657090832647</v>
      </c>
      <c r="AJ257" s="37">
        <f t="shared" si="143"/>
        <v>578.78947090158636</v>
      </c>
      <c r="AK257" s="39">
        <f t="shared" si="144"/>
        <v>3.3078613583142499E-2</v>
      </c>
      <c r="AL257" s="39">
        <f t="shared" si="161"/>
        <v>5.7499999999999996E-2</v>
      </c>
      <c r="AM257" s="72">
        <f t="shared" si="162"/>
        <v>1513.3539931159519</v>
      </c>
      <c r="AO257" s="13">
        <f t="shared" si="145"/>
        <v>0.25</v>
      </c>
      <c r="AP257" s="39">
        <f t="shared" si="163"/>
        <v>3.1049999999999998E-2</v>
      </c>
      <c r="AQ257" s="72">
        <f t="shared" si="164"/>
        <v>0</v>
      </c>
      <c r="AS257" s="58">
        <f t="shared" si="169"/>
        <v>1</v>
      </c>
      <c r="AT257" s="57">
        <f t="shared" si="169"/>
        <v>1</v>
      </c>
      <c r="AU257" s="57">
        <f t="shared" si="169"/>
        <v>2.2999999999999998</v>
      </c>
      <c r="AV257" s="76">
        <f t="shared" si="146"/>
        <v>0</v>
      </c>
      <c r="AW257" s="76">
        <f t="shared" si="147"/>
        <v>0</v>
      </c>
      <c r="AX257" s="76">
        <f t="shared" si="148"/>
        <v>11537.9859375</v>
      </c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</row>
    <row r="258" spans="1:65" hidden="1" outlineLevel="1" x14ac:dyDescent="0.25">
      <c r="A258" s="84">
        <f t="shared" si="149"/>
        <v>43132</v>
      </c>
      <c r="B258" s="23">
        <f t="shared" si="150"/>
        <v>43132</v>
      </c>
      <c r="C258" s="24">
        <f t="shared" si="165"/>
        <v>208</v>
      </c>
      <c r="D258" s="25">
        <f t="shared" si="151"/>
        <v>17.333333333333332</v>
      </c>
      <c r="F258" s="76">
        <f t="shared" si="139"/>
        <v>14883.577928477112</v>
      </c>
      <c r="G258" s="80">
        <f t="shared" si="140"/>
        <v>-16901.646361985993</v>
      </c>
      <c r="H258" s="80">
        <f t="shared" si="152"/>
        <v>-2018.0684335088808</v>
      </c>
      <c r="I258" s="112"/>
      <c r="J258" s="53">
        <f t="shared" si="138"/>
        <v>0</v>
      </c>
      <c r="K258" s="53">
        <f t="shared" si="138"/>
        <v>0</v>
      </c>
      <c r="L258" s="53">
        <f t="shared" si="138"/>
        <v>0</v>
      </c>
      <c r="M258" s="53">
        <f t="shared" si="138"/>
        <v>0</v>
      </c>
      <c r="N258" s="53">
        <f t="shared" si="138"/>
        <v>0</v>
      </c>
      <c r="O258" s="54">
        <f t="shared" si="138"/>
        <v>5016515.625</v>
      </c>
      <c r="Q258" s="66">
        <f t="shared" si="153"/>
        <v>2.9</v>
      </c>
      <c r="R258" s="58">
        <f t="shared" si="166"/>
        <v>-7.0000000000000007E-2</v>
      </c>
      <c r="S258" s="57">
        <f t="shared" si="166"/>
        <v>0.1</v>
      </c>
      <c r="T258" s="76">
        <f t="shared" si="154"/>
        <v>14883.577928477112</v>
      </c>
      <c r="U258" s="76">
        <f t="shared" si="155"/>
        <v>0</v>
      </c>
      <c r="W258" s="37">
        <f t="shared" si="156"/>
        <v>486.66666666665975</v>
      </c>
      <c r="X258" s="37">
        <f t="shared" si="141"/>
        <v>473.08180574298137</v>
      </c>
      <c r="Y258" s="39">
        <f t="shared" si="167"/>
        <v>0.59465076753224477</v>
      </c>
      <c r="Z258" s="39">
        <f t="shared" si="167"/>
        <v>0.56767083337961255</v>
      </c>
      <c r="AA258" s="72">
        <f t="shared" si="157"/>
        <v>959.74847240964118</v>
      </c>
      <c r="AB258" s="41"/>
      <c r="AC258" s="37">
        <f t="shared" si="158"/>
        <v>1591.6666666666442</v>
      </c>
      <c r="AD258" s="37">
        <f t="shared" si="142"/>
        <v>421.14624749587273</v>
      </c>
      <c r="AE258" s="39">
        <f t="shared" si="168"/>
        <v>0.49266501688775016</v>
      </c>
      <c r="AF258" s="39">
        <f t="shared" si="168"/>
        <v>0.1767670907816441</v>
      </c>
      <c r="AG258" s="72">
        <f t="shared" si="159"/>
        <v>2889.7885044421132</v>
      </c>
      <c r="AI258" s="37">
        <f t="shared" si="160"/>
        <v>485.18657090832647</v>
      </c>
      <c r="AJ258" s="37">
        <f t="shared" si="143"/>
        <v>579.3889497894221</v>
      </c>
      <c r="AK258" s="39">
        <f t="shared" si="144"/>
        <v>3.3112874625332987E-2</v>
      </c>
      <c r="AL258" s="39">
        <f t="shared" si="161"/>
        <v>5.7499999999999996E-2</v>
      </c>
      <c r="AM258" s="72">
        <f t="shared" si="162"/>
        <v>1514.1234476342383</v>
      </c>
      <c r="AO258" s="13">
        <f t="shared" si="145"/>
        <v>0.25</v>
      </c>
      <c r="AP258" s="39">
        <f t="shared" si="163"/>
        <v>3.1049999999999998E-2</v>
      </c>
      <c r="AQ258" s="72">
        <f t="shared" si="164"/>
        <v>0</v>
      </c>
      <c r="AS258" s="58">
        <f t="shared" si="169"/>
        <v>1</v>
      </c>
      <c r="AT258" s="57">
        <f t="shared" si="169"/>
        <v>1</v>
      </c>
      <c r="AU258" s="57">
        <f t="shared" si="169"/>
        <v>2.2999999999999998</v>
      </c>
      <c r="AV258" s="76">
        <f t="shared" si="146"/>
        <v>0</v>
      </c>
      <c r="AW258" s="76">
        <f t="shared" si="147"/>
        <v>0</v>
      </c>
      <c r="AX258" s="76">
        <f t="shared" si="148"/>
        <v>11537.9859375</v>
      </c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</row>
    <row r="259" spans="1:65" hidden="1" outlineLevel="1" x14ac:dyDescent="0.25">
      <c r="A259" s="84">
        <f t="shared" si="149"/>
        <v>43160</v>
      </c>
      <c r="B259" s="23">
        <f t="shared" si="150"/>
        <v>43160</v>
      </c>
      <c r="C259" s="24">
        <f t="shared" si="165"/>
        <v>209</v>
      </c>
      <c r="D259" s="25">
        <f t="shared" si="151"/>
        <v>17.416666666666668</v>
      </c>
      <c r="F259" s="76">
        <f t="shared" si="139"/>
        <v>14883.577928477112</v>
      </c>
      <c r="G259" s="80">
        <f t="shared" si="140"/>
        <v>-16904.85802451547</v>
      </c>
      <c r="H259" s="80">
        <f t="shared" si="152"/>
        <v>-2021.2800960383574</v>
      </c>
      <c r="I259" s="112"/>
      <c r="J259" s="53">
        <f t="shared" si="138"/>
        <v>0</v>
      </c>
      <c r="K259" s="53">
        <f t="shared" si="138"/>
        <v>0</v>
      </c>
      <c r="L259" s="53">
        <f t="shared" si="138"/>
        <v>0</v>
      </c>
      <c r="M259" s="53">
        <f t="shared" si="138"/>
        <v>0</v>
      </c>
      <c r="N259" s="53">
        <f t="shared" si="138"/>
        <v>0</v>
      </c>
      <c r="O259" s="54">
        <f t="shared" si="138"/>
        <v>5016515.625</v>
      </c>
      <c r="Q259" s="66">
        <f t="shared" si="153"/>
        <v>2.9</v>
      </c>
      <c r="R259" s="58">
        <f t="shared" si="166"/>
        <v>-7.0000000000000007E-2</v>
      </c>
      <c r="S259" s="57">
        <f t="shared" si="166"/>
        <v>0.1</v>
      </c>
      <c r="T259" s="76">
        <f t="shared" si="154"/>
        <v>14883.577928477112</v>
      </c>
      <c r="U259" s="76">
        <f t="shared" si="155"/>
        <v>0</v>
      </c>
      <c r="W259" s="37">
        <f t="shared" si="156"/>
        <v>486.6666666666805</v>
      </c>
      <c r="X259" s="37">
        <f t="shared" si="141"/>
        <v>473.73389741696792</v>
      </c>
      <c r="Y259" s="39">
        <f t="shared" si="167"/>
        <v>0.59547042876148271</v>
      </c>
      <c r="Z259" s="39">
        <f t="shared" si="167"/>
        <v>0.56845330571210684</v>
      </c>
      <c r="AA259" s="72">
        <f t="shared" si="157"/>
        <v>960.40056408364842</v>
      </c>
      <c r="AB259" s="41"/>
      <c r="AC259" s="37">
        <f t="shared" si="158"/>
        <v>1591.666666666712</v>
      </c>
      <c r="AD259" s="37">
        <f t="shared" si="142"/>
        <v>421.72675166700941</v>
      </c>
      <c r="AE259" s="39">
        <f t="shared" si="168"/>
        <v>0.49334410188249517</v>
      </c>
      <c r="AF259" s="39">
        <f t="shared" si="168"/>
        <v>0.17701074493771318</v>
      </c>
      <c r="AG259" s="72">
        <f t="shared" si="159"/>
        <v>2891.5778238198013</v>
      </c>
      <c r="AI259" s="37">
        <f t="shared" si="160"/>
        <v>485.18657090834716</v>
      </c>
      <c r="AJ259" s="37">
        <f t="shared" si="143"/>
        <v>579.98904958515141</v>
      </c>
      <c r="AK259" s="39">
        <f t="shared" si="144"/>
        <v>3.3147171153261386E-2</v>
      </c>
      <c r="AL259" s="39">
        <f t="shared" si="161"/>
        <v>5.7499999999999996E-2</v>
      </c>
      <c r="AM259" s="72">
        <f t="shared" si="162"/>
        <v>1514.8936991120213</v>
      </c>
      <c r="AO259" s="13">
        <f t="shared" si="145"/>
        <v>0.25</v>
      </c>
      <c r="AP259" s="39">
        <f t="shared" si="163"/>
        <v>3.1049999999999998E-2</v>
      </c>
      <c r="AQ259" s="72">
        <f t="shared" si="164"/>
        <v>0</v>
      </c>
      <c r="AS259" s="58">
        <f t="shared" si="169"/>
        <v>1</v>
      </c>
      <c r="AT259" s="57">
        <f t="shared" si="169"/>
        <v>1</v>
      </c>
      <c r="AU259" s="57">
        <f t="shared" si="169"/>
        <v>2.2999999999999998</v>
      </c>
      <c r="AV259" s="76">
        <f t="shared" si="146"/>
        <v>0</v>
      </c>
      <c r="AW259" s="76">
        <f t="shared" si="147"/>
        <v>0</v>
      </c>
      <c r="AX259" s="76">
        <f t="shared" si="148"/>
        <v>11537.9859375</v>
      </c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</row>
    <row r="260" spans="1:65" hidden="1" outlineLevel="1" x14ac:dyDescent="0.25">
      <c r="A260" s="84">
        <f t="shared" si="149"/>
        <v>43191</v>
      </c>
      <c r="B260" s="23">
        <f t="shared" si="150"/>
        <v>43191</v>
      </c>
      <c r="C260" s="24">
        <f t="shared" si="165"/>
        <v>210</v>
      </c>
      <c r="D260" s="25">
        <f t="shared" si="151"/>
        <v>17.5</v>
      </c>
      <c r="F260" s="76">
        <f t="shared" si="139"/>
        <v>14883.577928477112</v>
      </c>
      <c r="G260" s="80">
        <f t="shared" si="140"/>
        <v>-16908.073850048371</v>
      </c>
      <c r="H260" s="80">
        <f t="shared" si="152"/>
        <v>-2024.4959215712588</v>
      </c>
      <c r="I260" s="112"/>
      <c r="J260" s="53">
        <f t="shared" si="138"/>
        <v>0</v>
      </c>
      <c r="K260" s="53">
        <f t="shared" si="138"/>
        <v>0</v>
      </c>
      <c r="L260" s="53">
        <f t="shared" si="138"/>
        <v>0</v>
      </c>
      <c r="M260" s="53">
        <f t="shared" si="138"/>
        <v>0</v>
      </c>
      <c r="N260" s="53">
        <f t="shared" si="138"/>
        <v>0</v>
      </c>
      <c r="O260" s="54">
        <f t="shared" si="138"/>
        <v>5016515.625</v>
      </c>
      <c r="Q260" s="66">
        <f t="shared" si="153"/>
        <v>2.9</v>
      </c>
      <c r="R260" s="58">
        <f t="shared" si="166"/>
        <v>-7.0000000000000007E-2</v>
      </c>
      <c r="S260" s="57">
        <f t="shared" si="166"/>
        <v>0.1</v>
      </c>
      <c r="T260" s="76">
        <f t="shared" si="154"/>
        <v>14883.577928477112</v>
      </c>
      <c r="U260" s="76">
        <f t="shared" si="155"/>
        <v>0</v>
      </c>
      <c r="W260" s="37">
        <f t="shared" si="156"/>
        <v>486.66666666665975</v>
      </c>
      <c r="X260" s="37">
        <f t="shared" si="141"/>
        <v>474.38688792816805</v>
      </c>
      <c r="Y260" s="39">
        <f t="shared" si="167"/>
        <v>0.59629121980433142</v>
      </c>
      <c r="Z260" s="39">
        <f t="shared" si="167"/>
        <v>0.56923685659737366</v>
      </c>
      <c r="AA260" s="72">
        <f t="shared" si="157"/>
        <v>961.0535545948278</v>
      </c>
      <c r="AB260" s="41"/>
      <c r="AC260" s="37">
        <f t="shared" si="158"/>
        <v>1591.6666666666442</v>
      </c>
      <c r="AD260" s="37">
        <f t="shared" si="142"/>
        <v>422.30805599979925</v>
      </c>
      <c r="AE260" s="39">
        <f t="shared" si="168"/>
        <v>0.49402412292184322</v>
      </c>
      <c r="AF260" s="39">
        <f t="shared" si="168"/>
        <v>0.17725473494446303</v>
      </c>
      <c r="AG260" s="72">
        <f t="shared" si="159"/>
        <v>2893.3696095789337</v>
      </c>
      <c r="AI260" s="37">
        <f t="shared" si="160"/>
        <v>485.18657090832647</v>
      </c>
      <c r="AJ260" s="37">
        <f t="shared" si="143"/>
        <v>580.58977093180317</v>
      </c>
      <c r="AK260" s="39">
        <f t="shared" si="144"/>
        <v>3.3181503203681899E-2</v>
      </c>
      <c r="AL260" s="39">
        <f t="shared" si="161"/>
        <v>5.7499999999999996E-2</v>
      </c>
      <c r="AM260" s="72">
        <f t="shared" si="162"/>
        <v>1515.6647483746117</v>
      </c>
      <c r="AO260" s="13">
        <f t="shared" si="145"/>
        <v>0.25</v>
      </c>
      <c r="AP260" s="39">
        <f t="shared" si="163"/>
        <v>3.1049999999999998E-2</v>
      </c>
      <c r="AQ260" s="72">
        <f t="shared" si="164"/>
        <v>0</v>
      </c>
      <c r="AS260" s="58">
        <f t="shared" si="169"/>
        <v>1</v>
      </c>
      <c r="AT260" s="57">
        <f t="shared" si="169"/>
        <v>1</v>
      </c>
      <c r="AU260" s="57">
        <f t="shared" si="169"/>
        <v>2.2999999999999998</v>
      </c>
      <c r="AV260" s="76">
        <f t="shared" si="146"/>
        <v>0</v>
      </c>
      <c r="AW260" s="76">
        <f t="shared" si="147"/>
        <v>0</v>
      </c>
      <c r="AX260" s="76">
        <f t="shared" si="148"/>
        <v>11537.9859375</v>
      </c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</row>
    <row r="261" spans="1:65" hidden="1" outlineLevel="1" x14ac:dyDescent="0.25">
      <c r="A261" s="84">
        <f t="shared" si="149"/>
        <v>43221</v>
      </c>
      <c r="B261" s="23">
        <f t="shared" si="150"/>
        <v>43221</v>
      </c>
      <c r="C261" s="24">
        <f t="shared" si="165"/>
        <v>211</v>
      </c>
      <c r="D261" s="25">
        <f t="shared" si="151"/>
        <v>17.583333333333332</v>
      </c>
      <c r="F261" s="76">
        <f t="shared" si="139"/>
        <v>14883.577928477112</v>
      </c>
      <c r="G261" s="80">
        <f t="shared" si="140"/>
        <v>-16911.293844050102</v>
      </c>
      <c r="H261" s="80">
        <f t="shared" si="152"/>
        <v>-2027.7159155729896</v>
      </c>
      <c r="I261" s="112"/>
      <c r="J261" s="53">
        <f t="shared" si="138"/>
        <v>0</v>
      </c>
      <c r="K261" s="53">
        <f t="shared" si="138"/>
        <v>0</v>
      </c>
      <c r="L261" s="53">
        <f t="shared" si="138"/>
        <v>0</v>
      </c>
      <c r="M261" s="53">
        <f t="shared" si="138"/>
        <v>0</v>
      </c>
      <c r="N261" s="53">
        <f t="shared" si="138"/>
        <v>0</v>
      </c>
      <c r="O261" s="54">
        <f t="shared" si="138"/>
        <v>5016515.625</v>
      </c>
      <c r="Q261" s="66">
        <f t="shared" si="153"/>
        <v>2.9</v>
      </c>
      <c r="R261" s="58">
        <f t="shared" si="166"/>
        <v>-7.0000000000000007E-2</v>
      </c>
      <c r="S261" s="57">
        <f t="shared" si="166"/>
        <v>0.1</v>
      </c>
      <c r="T261" s="76">
        <f t="shared" si="154"/>
        <v>14883.577928477112</v>
      </c>
      <c r="U261" s="76">
        <f t="shared" si="155"/>
        <v>0</v>
      </c>
      <c r="W261" s="37">
        <f t="shared" si="156"/>
        <v>486.66666666665975</v>
      </c>
      <c r="X261" s="37">
        <f t="shared" si="141"/>
        <v>475.04077851559185</v>
      </c>
      <c r="Y261" s="39">
        <f t="shared" si="167"/>
        <v>0.59711314221811551</v>
      </c>
      <c r="Z261" s="39">
        <f t="shared" si="167"/>
        <v>0.57002148752208015</v>
      </c>
      <c r="AA261" s="72">
        <f t="shared" si="157"/>
        <v>961.7074451822516</v>
      </c>
      <c r="AB261" s="41"/>
      <c r="AC261" s="37">
        <f t="shared" si="158"/>
        <v>1591.6666666666442</v>
      </c>
      <c r="AD261" s="37">
        <f t="shared" si="142"/>
        <v>422.89016159723138</v>
      </c>
      <c r="AE261" s="39">
        <f t="shared" si="168"/>
        <v>0.49470508129602947</v>
      </c>
      <c r="AF261" s="39">
        <f t="shared" si="168"/>
        <v>0.17749906126482715</v>
      </c>
      <c r="AG261" s="72">
        <f t="shared" si="159"/>
        <v>2895.1638651194048</v>
      </c>
      <c r="AI261" s="37">
        <f t="shared" si="160"/>
        <v>485.18657090832647</v>
      </c>
      <c r="AJ261" s="37">
        <f t="shared" si="143"/>
        <v>581.19111447322041</v>
      </c>
      <c r="AK261" s="39">
        <f t="shared" si="144"/>
        <v>3.3215870813386811E-2</v>
      </c>
      <c r="AL261" s="39">
        <f t="shared" si="161"/>
        <v>5.7499999999999996E-2</v>
      </c>
      <c r="AM261" s="72">
        <f t="shared" si="162"/>
        <v>1516.4365962484485</v>
      </c>
      <c r="AO261" s="13">
        <f t="shared" si="145"/>
        <v>0.25</v>
      </c>
      <c r="AP261" s="39">
        <f t="shared" si="163"/>
        <v>3.1049999999999998E-2</v>
      </c>
      <c r="AQ261" s="72">
        <f t="shared" si="164"/>
        <v>0</v>
      </c>
      <c r="AS261" s="58">
        <f t="shared" si="169"/>
        <v>1</v>
      </c>
      <c r="AT261" s="57">
        <f t="shared" si="169"/>
        <v>1</v>
      </c>
      <c r="AU261" s="57">
        <f t="shared" si="169"/>
        <v>2.2999999999999998</v>
      </c>
      <c r="AV261" s="76">
        <f t="shared" si="146"/>
        <v>0</v>
      </c>
      <c r="AW261" s="76">
        <f t="shared" si="147"/>
        <v>0</v>
      </c>
      <c r="AX261" s="76">
        <f t="shared" si="148"/>
        <v>11537.9859375</v>
      </c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</row>
    <row r="262" spans="1:65" hidden="1" outlineLevel="1" x14ac:dyDescent="0.25">
      <c r="A262" s="84">
        <f t="shared" si="149"/>
        <v>43252</v>
      </c>
      <c r="B262" s="23">
        <f t="shared" si="150"/>
        <v>43252</v>
      </c>
      <c r="C262" s="24">
        <f t="shared" si="165"/>
        <v>212</v>
      </c>
      <c r="D262" s="25">
        <f t="shared" si="151"/>
        <v>17.666666666666668</v>
      </c>
      <c r="F262" s="76">
        <f t="shared" si="139"/>
        <v>14883.577928477112</v>
      </c>
      <c r="G262" s="80">
        <f t="shared" si="140"/>
        <v>-16914.518011992805</v>
      </c>
      <c r="H262" s="80">
        <f t="shared" si="152"/>
        <v>-2030.9400835156921</v>
      </c>
      <c r="I262" s="112"/>
      <c r="J262" s="53">
        <f t="shared" si="138"/>
        <v>0</v>
      </c>
      <c r="K262" s="53">
        <f t="shared" si="138"/>
        <v>0</v>
      </c>
      <c r="L262" s="53">
        <f t="shared" si="138"/>
        <v>0</v>
      </c>
      <c r="M262" s="53">
        <f t="shared" si="138"/>
        <v>0</v>
      </c>
      <c r="N262" s="53">
        <f t="shared" si="138"/>
        <v>0</v>
      </c>
      <c r="O262" s="54">
        <f t="shared" si="138"/>
        <v>5016515.625</v>
      </c>
      <c r="Q262" s="66">
        <f t="shared" si="153"/>
        <v>2.9</v>
      </c>
      <c r="R262" s="58">
        <f t="shared" si="166"/>
        <v>-7.0000000000000007E-2</v>
      </c>
      <c r="S262" s="57">
        <f t="shared" si="166"/>
        <v>0.1</v>
      </c>
      <c r="T262" s="76">
        <f t="shared" si="154"/>
        <v>14883.577928477112</v>
      </c>
      <c r="U262" s="76">
        <f t="shared" si="155"/>
        <v>0</v>
      </c>
      <c r="W262" s="37">
        <f t="shared" si="156"/>
        <v>486.6666666666805</v>
      </c>
      <c r="X262" s="37">
        <f t="shared" si="141"/>
        <v>475.69557041989594</v>
      </c>
      <c r="Y262" s="39">
        <f t="shared" si="167"/>
        <v>0.59793619756230643</v>
      </c>
      <c r="Z262" s="39">
        <f t="shared" si="167"/>
        <v>0.57080719997494267</v>
      </c>
      <c r="AA262" s="72">
        <f t="shared" si="157"/>
        <v>962.36223708657644</v>
      </c>
      <c r="AB262" s="41"/>
      <c r="AC262" s="37">
        <f t="shared" si="158"/>
        <v>1591.666666666712</v>
      </c>
      <c r="AD262" s="37">
        <f t="shared" si="142"/>
        <v>423.47306956376229</v>
      </c>
      <c r="AE262" s="39">
        <f t="shared" si="168"/>
        <v>0.49538697829706779</v>
      </c>
      <c r="AF262" s="39">
        <f t="shared" si="168"/>
        <v>0.17774372436237712</v>
      </c>
      <c r="AG262" s="72">
        <f t="shared" si="159"/>
        <v>2896.9605938455393</v>
      </c>
      <c r="AI262" s="37">
        <f t="shared" si="160"/>
        <v>485.18657090834716</v>
      </c>
      <c r="AJ262" s="37">
        <f t="shared" si="143"/>
        <v>581.793080853839</v>
      </c>
      <c r="AK262" s="39">
        <f t="shared" si="144"/>
        <v>3.3250274019206515E-2</v>
      </c>
      <c r="AL262" s="39">
        <f t="shared" si="161"/>
        <v>5.7499999999999996E-2</v>
      </c>
      <c r="AM262" s="72">
        <f t="shared" si="162"/>
        <v>1517.2092435606901</v>
      </c>
      <c r="AO262" s="13">
        <f t="shared" si="145"/>
        <v>0.25</v>
      </c>
      <c r="AP262" s="39">
        <f t="shared" si="163"/>
        <v>3.1049999999999998E-2</v>
      </c>
      <c r="AQ262" s="72">
        <f t="shared" si="164"/>
        <v>0</v>
      </c>
      <c r="AS262" s="58">
        <f t="shared" si="169"/>
        <v>1</v>
      </c>
      <c r="AT262" s="57">
        <f t="shared" si="169"/>
        <v>1</v>
      </c>
      <c r="AU262" s="57">
        <f t="shared" si="169"/>
        <v>2.2999999999999998</v>
      </c>
      <c r="AV262" s="76">
        <f t="shared" si="146"/>
        <v>0</v>
      </c>
      <c r="AW262" s="76">
        <f t="shared" si="147"/>
        <v>0</v>
      </c>
      <c r="AX262" s="76">
        <f t="shared" si="148"/>
        <v>11537.9859375</v>
      </c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</row>
    <row r="263" spans="1:65" hidden="1" outlineLevel="1" x14ac:dyDescent="0.25">
      <c r="A263" s="84">
        <f t="shared" si="149"/>
        <v>43282</v>
      </c>
      <c r="B263" s="23">
        <f t="shared" si="150"/>
        <v>43282</v>
      </c>
      <c r="C263" s="24">
        <f t="shared" si="165"/>
        <v>213</v>
      </c>
      <c r="D263" s="25">
        <f t="shared" si="151"/>
        <v>17.75</v>
      </c>
      <c r="F263" s="76">
        <f t="shared" si="139"/>
        <v>14883.577928477112</v>
      </c>
      <c r="G263" s="80">
        <f t="shared" si="140"/>
        <v>-16917.746359355358</v>
      </c>
      <c r="H263" s="80">
        <f t="shared" si="152"/>
        <v>-2034.168430878246</v>
      </c>
      <c r="I263" s="112"/>
      <c r="J263" s="53">
        <f t="shared" si="138"/>
        <v>0</v>
      </c>
      <c r="K263" s="53">
        <f t="shared" si="138"/>
        <v>0</v>
      </c>
      <c r="L263" s="53">
        <f t="shared" si="138"/>
        <v>0</v>
      </c>
      <c r="M263" s="53">
        <f t="shared" si="138"/>
        <v>0</v>
      </c>
      <c r="N263" s="53">
        <f t="shared" si="138"/>
        <v>0</v>
      </c>
      <c r="O263" s="54">
        <f t="shared" si="138"/>
        <v>5016515.625</v>
      </c>
      <c r="Q263" s="66">
        <f t="shared" si="153"/>
        <v>2.9</v>
      </c>
      <c r="R263" s="58">
        <f t="shared" si="166"/>
        <v>-7.0000000000000007E-2</v>
      </c>
      <c r="S263" s="57">
        <f t="shared" si="166"/>
        <v>0.1</v>
      </c>
      <c r="T263" s="76">
        <f t="shared" si="154"/>
        <v>14883.577928477112</v>
      </c>
      <c r="U263" s="76">
        <f t="shared" si="155"/>
        <v>0</v>
      </c>
      <c r="W263" s="37">
        <f t="shared" si="156"/>
        <v>486.66666666665975</v>
      </c>
      <c r="X263" s="37">
        <f t="shared" si="141"/>
        <v>476.35126488338659</v>
      </c>
      <c r="Y263" s="39">
        <f t="shared" si="167"/>
        <v>0.59876038739852533</v>
      </c>
      <c r="Z263" s="39">
        <f t="shared" si="167"/>
        <v>0.5715939954467304</v>
      </c>
      <c r="AA263" s="72">
        <f t="shared" si="157"/>
        <v>963.01793155004634</v>
      </c>
      <c r="AB263" s="41"/>
      <c r="AC263" s="37">
        <f t="shared" si="158"/>
        <v>1591.6666666666442</v>
      </c>
      <c r="AD263" s="37">
        <f t="shared" si="142"/>
        <v>424.05678100531566</v>
      </c>
      <c r="AE263" s="39">
        <f t="shared" si="168"/>
        <v>0.4960698152187531</v>
      </c>
      <c r="AF263" s="39">
        <f t="shared" si="168"/>
        <v>0.17798872470132368</v>
      </c>
      <c r="AG263" s="72">
        <f t="shared" si="159"/>
        <v>2898.7597991660969</v>
      </c>
      <c r="AI263" s="37">
        <f t="shared" si="160"/>
        <v>485.18657090832647</v>
      </c>
      <c r="AJ263" s="37">
        <f t="shared" si="143"/>
        <v>582.39567071868794</v>
      </c>
      <c r="AK263" s="39">
        <f t="shared" si="144"/>
        <v>3.3284712858009553E-2</v>
      </c>
      <c r="AL263" s="39">
        <f t="shared" si="161"/>
        <v>5.7499999999999996E-2</v>
      </c>
      <c r="AM263" s="72">
        <f t="shared" si="162"/>
        <v>1517.9826911392154</v>
      </c>
      <c r="AO263" s="13">
        <f t="shared" si="145"/>
        <v>0.25</v>
      </c>
      <c r="AP263" s="39">
        <f t="shared" si="163"/>
        <v>3.1049999999999998E-2</v>
      </c>
      <c r="AQ263" s="72">
        <f t="shared" si="164"/>
        <v>0</v>
      </c>
      <c r="AS263" s="58">
        <f t="shared" si="169"/>
        <v>1</v>
      </c>
      <c r="AT263" s="57">
        <f t="shared" si="169"/>
        <v>1</v>
      </c>
      <c r="AU263" s="57">
        <f t="shared" si="169"/>
        <v>2.2999999999999998</v>
      </c>
      <c r="AV263" s="76">
        <f t="shared" si="146"/>
        <v>0</v>
      </c>
      <c r="AW263" s="76">
        <f t="shared" si="147"/>
        <v>0</v>
      </c>
      <c r="AX263" s="76">
        <f t="shared" si="148"/>
        <v>11537.9859375</v>
      </c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</row>
    <row r="264" spans="1:65" hidden="1" outlineLevel="1" x14ac:dyDescent="0.25">
      <c r="A264" s="84">
        <f t="shared" si="149"/>
        <v>43313</v>
      </c>
      <c r="B264" s="23">
        <f t="shared" si="150"/>
        <v>43313</v>
      </c>
      <c r="C264" s="24">
        <f t="shared" si="165"/>
        <v>214</v>
      </c>
      <c r="D264" s="25">
        <f t="shared" si="151"/>
        <v>17.833333333333332</v>
      </c>
      <c r="F264" s="76">
        <f t="shared" si="139"/>
        <v>14883.577928477112</v>
      </c>
      <c r="G264" s="80">
        <f t="shared" si="140"/>
        <v>-16920.978891624945</v>
      </c>
      <c r="H264" s="80">
        <f t="shared" si="152"/>
        <v>-2037.400963147833</v>
      </c>
      <c r="I264" s="112"/>
      <c r="J264" s="53">
        <f t="shared" si="138"/>
        <v>0</v>
      </c>
      <c r="K264" s="53">
        <f t="shared" si="138"/>
        <v>0</v>
      </c>
      <c r="L264" s="53">
        <f t="shared" si="138"/>
        <v>0</v>
      </c>
      <c r="M264" s="53">
        <f t="shared" si="138"/>
        <v>0</v>
      </c>
      <c r="N264" s="53">
        <f t="shared" si="138"/>
        <v>0</v>
      </c>
      <c r="O264" s="54">
        <f t="shared" si="138"/>
        <v>5016515.625</v>
      </c>
      <c r="Q264" s="66">
        <f t="shared" si="153"/>
        <v>2.9</v>
      </c>
      <c r="R264" s="58">
        <f t="shared" si="166"/>
        <v>-7.0000000000000007E-2</v>
      </c>
      <c r="S264" s="57">
        <f t="shared" si="166"/>
        <v>0.1</v>
      </c>
      <c r="T264" s="76">
        <f t="shared" si="154"/>
        <v>14883.577928477112</v>
      </c>
      <c r="U264" s="76">
        <f t="shared" si="155"/>
        <v>0</v>
      </c>
      <c r="W264" s="37">
        <f t="shared" si="156"/>
        <v>486.66666666665975</v>
      </c>
      <c r="X264" s="37">
        <f t="shared" si="141"/>
        <v>477.00786315020429</v>
      </c>
      <c r="Y264" s="39">
        <f t="shared" si="167"/>
        <v>0.59958571329054577</v>
      </c>
      <c r="Z264" s="39">
        <f t="shared" si="167"/>
        <v>0.57238187543026631</v>
      </c>
      <c r="AA264" s="72">
        <f t="shared" si="157"/>
        <v>963.67452981686404</v>
      </c>
      <c r="AB264" s="41"/>
      <c r="AC264" s="37">
        <f t="shared" si="158"/>
        <v>1591.6666666666442</v>
      </c>
      <c r="AD264" s="37">
        <f t="shared" si="142"/>
        <v>424.64129702944865</v>
      </c>
      <c r="AE264" s="39">
        <f t="shared" si="168"/>
        <v>0.49675359335666336</v>
      </c>
      <c r="AF264" s="39">
        <f t="shared" si="168"/>
        <v>0.17823406274651724</v>
      </c>
      <c r="AG264" s="72">
        <f t="shared" si="159"/>
        <v>2900.5614844950492</v>
      </c>
      <c r="AI264" s="37">
        <f t="shared" si="160"/>
        <v>485.18657090832647</v>
      </c>
      <c r="AJ264" s="37">
        <f t="shared" si="143"/>
        <v>582.99888471361203</v>
      </c>
      <c r="AK264" s="39">
        <f t="shared" si="144"/>
        <v>3.3319187366702592E-2</v>
      </c>
      <c r="AL264" s="39">
        <f t="shared" si="161"/>
        <v>5.7499999999999996E-2</v>
      </c>
      <c r="AM264" s="72">
        <f t="shared" si="162"/>
        <v>1518.7569398130324</v>
      </c>
      <c r="AO264" s="13">
        <f t="shared" si="145"/>
        <v>0.25</v>
      </c>
      <c r="AP264" s="39">
        <f t="shared" si="163"/>
        <v>3.1049999999999998E-2</v>
      </c>
      <c r="AQ264" s="72">
        <f t="shared" si="164"/>
        <v>0</v>
      </c>
      <c r="AS264" s="58">
        <f t="shared" si="169"/>
        <v>1</v>
      </c>
      <c r="AT264" s="57">
        <f t="shared" si="169"/>
        <v>1</v>
      </c>
      <c r="AU264" s="57">
        <f t="shared" si="169"/>
        <v>2.2999999999999998</v>
      </c>
      <c r="AV264" s="76">
        <f t="shared" si="146"/>
        <v>0</v>
      </c>
      <c r="AW264" s="76">
        <f t="shared" si="147"/>
        <v>0</v>
      </c>
      <c r="AX264" s="76">
        <f t="shared" si="148"/>
        <v>11537.9859375</v>
      </c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</row>
    <row r="265" spans="1:65" hidden="1" outlineLevel="1" x14ac:dyDescent="0.25">
      <c r="A265" s="84">
        <f t="shared" si="149"/>
        <v>43344</v>
      </c>
      <c r="B265" s="23">
        <f t="shared" si="150"/>
        <v>43344</v>
      </c>
      <c r="C265" s="24">
        <f t="shared" si="165"/>
        <v>215</v>
      </c>
      <c r="D265" s="25">
        <f t="shared" si="151"/>
        <v>17.916666666666668</v>
      </c>
      <c r="F265" s="76">
        <f t="shared" si="139"/>
        <v>14883.577928477112</v>
      </c>
      <c r="G265" s="80">
        <f t="shared" si="140"/>
        <v>-16924.215614295514</v>
      </c>
      <c r="H265" s="80">
        <f t="shared" si="152"/>
        <v>-2040.6376858184012</v>
      </c>
      <c r="I265" s="112"/>
      <c r="J265" s="53">
        <f t="shared" si="138"/>
        <v>0</v>
      </c>
      <c r="K265" s="53">
        <f t="shared" si="138"/>
        <v>0</v>
      </c>
      <c r="L265" s="53">
        <f t="shared" si="138"/>
        <v>0</v>
      </c>
      <c r="M265" s="53">
        <f t="shared" si="138"/>
        <v>0</v>
      </c>
      <c r="N265" s="53">
        <f t="shared" si="138"/>
        <v>0</v>
      </c>
      <c r="O265" s="54">
        <f t="shared" si="138"/>
        <v>5016515.625</v>
      </c>
      <c r="Q265" s="66">
        <f t="shared" si="153"/>
        <v>2.9</v>
      </c>
      <c r="R265" s="58">
        <f t="shared" si="166"/>
        <v>-7.0000000000000007E-2</v>
      </c>
      <c r="S265" s="57">
        <f t="shared" si="166"/>
        <v>0.1</v>
      </c>
      <c r="T265" s="76">
        <f t="shared" si="154"/>
        <v>14883.577928477112</v>
      </c>
      <c r="U265" s="76">
        <f t="shared" si="155"/>
        <v>0</v>
      </c>
      <c r="W265" s="37">
        <f t="shared" si="156"/>
        <v>486.6666666666805</v>
      </c>
      <c r="X265" s="37">
        <f t="shared" si="141"/>
        <v>477.66536646614298</v>
      </c>
      <c r="Y265" s="39">
        <f t="shared" si="167"/>
        <v>0.60041217680429648</v>
      </c>
      <c r="Z265" s="39">
        <f t="shared" si="167"/>
        <v>0.57317084142043184</v>
      </c>
      <c r="AA265" s="72">
        <f t="shared" si="157"/>
        <v>964.33203313282343</v>
      </c>
      <c r="AB265" s="41"/>
      <c r="AC265" s="37">
        <f t="shared" si="158"/>
        <v>1591.666666666712</v>
      </c>
      <c r="AD265" s="37">
        <f t="shared" si="142"/>
        <v>425.22661874519042</v>
      </c>
      <c r="AE265" s="39">
        <f t="shared" si="168"/>
        <v>0.49743831400816246</v>
      </c>
      <c r="AF265" s="39">
        <f t="shared" si="168"/>
        <v>0.17847973896344899</v>
      </c>
      <c r="AG265" s="72">
        <f t="shared" si="159"/>
        <v>2902.365653250818</v>
      </c>
      <c r="AI265" s="37">
        <f t="shared" si="160"/>
        <v>485.18657090834716</v>
      </c>
      <c r="AJ265" s="37">
        <f t="shared" si="143"/>
        <v>583.60272348505271</v>
      </c>
      <c r="AK265" s="39">
        <f t="shared" si="144"/>
        <v>3.3353697582230647E-2</v>
      </c>
      <c r="AL265" s="39">
        <f t="shared" si="161"/>
        <v>5.7499999999999996E-2</v>
      </c>
      <c r="AM265" s="72">
        <f t="shared" si="162"/>
        <v>1519.5319904118739</v>
      </c>
      <c r="AO265" s="13">
        <f t="shared" si="145"/>
        <v>0.25</v>
      </c>
      <c r="AP265" s="39">
        <f t="shared" si="163"/>
        <v>3.1049999999999998E-2</v>
      </c>
      <c r="AQ265" s="72">
        <f t="shared" si="164"/>
        <v>0</v>
      </c>
      <c r="AS265" s="58">
        <f t="shared" si="169"/>
        <v>1</v>
      </c>
      <c r="AT265" s="57">
        <f t="shared" si="169"/>
        <v>1</v>
      </c>
      <c r="AU265" s="57">
        <f t="shared" si="169"/>
        <v>2.2999999999999998</v>
      </c>
      <c r="AV265" s="76">
        <f t="shared" si="146"/>
        <v>0</v>
      </c>
      <c r="AW265" s="76">
        <f t="shared" si="147"/>
        <v>0</v>
      </c>
      <c r="AX265" s="76">
        <f t="shared" si="148"/>
        <v>11537.9859375</v>
      </c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</row>
    <row r="266" spans="1:65" hidden="1" outlineLevel="1" x14ac:dyDescent="0.25">
      <c r="A266" s="84">
        <f t="shared" si="149"/>
        <v>43374</v>
      </c>
      <c r="B266" s="23">
        <f t="shared" si="150"/>
        <v>43374</v>
      </c>
      <c r="C266" s="24">
        <f t="shared" si="165"/>
        <v>216</v>
      </c>
      <c r="D266" s="25">
        <f t="shared" si="151"/>
        <v>18</v>
      </c>
      <c r="F266" s="76">
        <f t="shared" si="139"/>
        <v>14883.577928477112</v>
      </c>
      <c r="G266" s="80">
        <f t="shared" si="140"/>
        <v>-16927.456532867785</v>
      </c>
      <c r="H266" s="80">
        <f t="shared" si="152"/>
        <v>-2043.878604390673</v>
      </c>
      <c r="I266" s="112"/>
      <c r="J266" s="53">
        <f t="shared" ref="J266:O297" si="170">+IF($B266=" ",0,IF(AND($B266&gt;=J$26,$B266&lt;J$28),J$33,0))</f>
        <v>0</v>
      </c>
      <c r="K266" s="53">
        <f t="shared" si="170"/>
        <v>0</v>
      </c>
      <c r="L266" s="53">
        <f t="shared" si="170"/>
        <v>0</v>
      </c>
      <c r="M266" s="53">
        <f t="shared" si="170"/>
        <v>0</v>
      </c>
      <c r="N266" s="53">
        <f t="shared" si="170"/>
        <v>0</v>
      </c>
      <c r="O266" s="54">
        <f t="shared" si="170"/>
        <v>5016515.625</v>
      </c>
      <c r="Q266" s="66">
        <f t="shared" si="153"/>
        <v>2.9</v>
      </c>
      <c r="R266" s="58">
        <f t="shared" si="166"/>
        <v>-7.0000000000000007E-2</v>
      </c>
      <c r="S266" s="57">
        <f t="shared" si="166"/>
        <v>0.1</v>
      </c>
      <c r="T266" s="76">
        <f t="shared" si="154"/>
        <v>14883.577928477112</v>
      </c>
      <c r="U266" s="76">
        <f t="shared" si="155"/>
        <v>0</v>
      </c>
      <c r="W266" s="37">
        <f t="shared" si="156"/>
        <v>486.66666666665975</v>
      </c>
      <c r="X266" s="37">
        <f t="shared" si="141"/>
        <v>478.32377607865345</v>
      </c>
      <c r="Y266" s="39">
        <f t="shared" si="167"/>
        <v>0.60123977950786522</v>
      </c>
      <c r="Z266" s="39">
        <f t="shared" si="167"/>
        <v>0.57396089491416857</v>
      </c>
      <c r="AA266" s="72">
        <f t="shared" si="157"/>
        <v>964.9904427453132</v>
      </c>
      <c r="AB266" s="41"/>
      <c r="AC266" s="37">
        <f t="shared" si="158"/>
        <v>1591.6666666666442</v>
      </c>
      <c r="AD266" s="37">
        <f t="shared" si="142"/>
        <v>425.8127472630448</v>
      </c>
      <c r="AE266" s="39">
        <f t="shared" si="168"/>
        <v>0.4981239784724027</v>
      </c>
      <c r="AF266" s="39">
        <f t="shared" si="168"/>
        <v>0.17872575381825187</v>
      </c>
      <c r="AG266" s="72">
        <f t="shared" si="159"/>
        <v>2904.1723088562785</v>
      </c>
      <c r="AI266" s="37">
        <f t="shared" si="160"/>
        <v>485.18657090832647</v>
      </c>
      <c r="AJ266" s="37">
        <f t="shared" si="143"/>
        <v>584.20718768004451</v>
      </c>
      <c r="AK266" s="39">
        <f t="shared" si="144"/>
        <v>3.3388243541576892E-2</v>
      </c>
      <c r="AL266" s="39">
        <f t="shared" si="161"/>
        <v>5.7499999999999996E-2</v>
      </c>
      <c r="AM266" s="72">
        <f t="shared" si="162"/>
        <v>1520.3078437661929</v>
      </c>
      <c r="AO266" s="13">
        <f t="shared" si="145"/>
        <v>0.25</v>
      </c>
      <c r="AP266" s="39">
        <f t="shared" si="163"/>
        <v>3.1049999999999998E-2</v>
      </c>
      <c r="AQ266" s="72">
        <f t="shared" si="164"/>
        <v>0</v>
      </c>
      <c r="AS266" s="58">
        <f t="shared" si="169"/>
        <v>1</v>
      </c>
      <c r="AT266" s="57">
        <f t="shared" si="169"/>
        <v>1</v>
      </c>
      <c r="AU266" s="57">
        <f t="shared" si="169"/>
        <v>2.2999999999999998</v>
      </c>
      <c r="AV266" s="76">
        <f t="shared" si="146"/>
        <v>0</v>
      </c>
      <c r="AW266" s="76">
        <f t="shared" si="147"/>
        <v>0</v>
      </c>
      <c r="AX266" s="76">
        <f t="shared" si="148"/>
        <v>11537.9859375</v>
      </c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</row>
    <row r="267" spans="1:65" hidden="1" outlineLevel="1" x14ac:dyDescent="0.25">
      <c r="A267" s="84">
        <f t="shared" si="149"/>
        <v>43405</v>
      </c>
      <c r="B267" s="23">
        <f t="shared" si="150"/>
        <v>43405</v>
      </c>
      <c r="C267" s="24">
        <f t="shared" si="165"/>
        <v>217</v>
      </c>
      <c r="D267" s="25">
        <f t="shared" si="151"/>
        <v>18.083333333333332</v>
      </c>
      <c r="F267" s="76">
        <f t="shared" si="139"/>
        <v>14883.577928477112</v>
      </c>
      <c r="G267" s="80">
        <f t="shared" si="140"/>
        <v>-16930.701652850803</v>
      </c>
      <c r="H267" s="80">
        <f t="shared" si="152"/>
        <v>-2047.1237243736905</v>
      </c>
      <c r="I267" s="112"/>
      <c r="J267" s="53">
        <f t="shared" si="170"/>
        <v>0</v>
      </c>
      <c r="K267" s="53">
        <f t="shared" si="170"/>
        <v>0</v>
      </c>
      <c r="L267" s="53">
        <f t="shared" si="170"/>
        <v>0</v>
      </c>
      <c r="M267" s="53">
        <f t="shared" si="170"/>
        <v>0</v>
      </c>
      <c r="N267" s="53">
        <f t="shared" si="170"/>
        <v>0</v>
      </c>
      <c r="O267" s="54">
        <f t="shared" si="170"/>
        <v>5016515.625</v>
      </c>
      <c r="Q267" s="66">
        <f t="shared" si="153"/>
        <v>2.9</v>
      </c>
      <c r="R267" s="58">
        <f t="shared" si="166"/>
        <v>-7.0000000000000007E-2</v>
      </c>
      <c r="S267" s="57">
        <f t="shared" si="166"/>
        <v>0.1</v>
      </c>
      <c r="T267" s="76">
        <f t="shared" si="154"/>
        <v>14883.577928477112</v>
      </c>
      <c r="U267" s="76">
        <f t="shared" si="155"/>
        <v>0</v>
      </c>
      <c r="W267" s="37">
        <f t="shared" si="156"/>
        <v>486.66666666665975</v>
      </c>
      <c r="X267" s="37">
        <f t="shared" si="141"/>
        <v>478.98309323702767</v>
      </c>
      <c r="Y267" s="39">
        <f t="shared" si="167"/>
        <v>0.60206852297150082</v>
      </c>
      <c r="Z267" s="39">
        <f t="shared" si="167"/>
        <v>0.57475203741048153</v>
      </c>
      <c r="AA267" s="72">
        <f t="shared" si="157"/>
        <v>965.64975990368748</v>
      </c>
      <c r="AB267" s="41"/>
      <c r="AC267" s="37">
        <f t="shared" si="158"/>
        <v>1591.6666666666442</v>
      </c>
      <c r="AD267" s="37">
        <f t="shared" si="142"/>
        <v>426.39968369515492</v>
      </c>
      <c r="AE267" s="39">
        <f t="shared" si="168"/>
        <v>0.49881058805032696</v>
      </c>
      <c r="AF267" s="39">
        <f t="shared" si="168"/>
        <v>0.17897210777770123</v>
      </c>
      <c r="AG267" s="72">
        <f t="shared" si="159"/>
        <v>2905.9814547395395</v>
      </c>
      <c r="AI267" s="37">
        <f t="shared" si="160"/>
        <v>485.18657090832647</v>
      </c>
      <c r="AJ267" s="37">
        <f t="shared" si="143"/>
        <v>584.81227794644224</v>
      </c>
      <c r="AK267" s="39">
        <f t="shared" si="144"/>
        <v>3.3422825281762859E-2</v>
      </c>
      <c r="AL267" s="39">
        <f t="shared" si="161"/>
        <v>5.7499999999999996E-2</v>
      </c>
      <c r="AM267" s="72">
        <f t="shared" si="162"/>
        <v>1521.0845007075775</v>
      </c>
      <c r="AO267" s="13">
        <f t="shared" si="145"/>
        <v>0.25</v>
      </c>
      <c r="AP267" s="39">
        <f t="shared" si="163"/>
        <v>3.1049999999999998E-2</v>
      </c>
      <c r="AQ267" s="72">
        <f t="shared" si="164"/>
        <v>0</v>
      </c>
      <c r="AS267" s="58">
        <f t="shared" si="169"/>
        <v>1</v>
      </c>
      <c r="AT267" s="57">
        <f t="shared" si="169"/>
        <v>1</v>
      </c>
      <c r="AU267" s="57">
        <f t="shared" si="169"/>
        <v>2.2999999999999998</v>
      </c>
      <c r="AV267" s="76">
        <f t="shared" si="146"/>
        <v>0</v>
      </c>
      <c r="AW267" s="76">
        <f t="shared" si="147"/>
        <v>0</v>
      </c>
      <c r="AX267" s="76">
        <f t="shared" si="148"/>
        <v>11537.9859375</v>
      </c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</row>
    <row r="268" spans="1:65" hidden="1" outlineLevel="1" x14ac:dyDescent="0.25">
      <c r="A268" s="84">
        <f t="shared" si="149"/>
        <v>43435</v>
      </c>
      <c r="B268" s="23">
        <f t="shared" si="150"/>
        <v>43435</v>
      </c>
      <c r="C268" s="24">
        <f t="shared" si="165"/>
        <v>218</v>
      </c>
      <c r="D268" s="25">
        <f t="shared" si="151"/>
        <v>18.166666666666668</v>
      </c>
      <c r="F268" s="76">
        <f t="shared" si="139"/>
        <v>14883.577928477112</v>
      </c>
      <c r="G268" s="80">
        <f t="shared" si="140"/>
        <v>-16933.950979760415</v>
      </c>
      <c r="H268" s="80">
        <f t="shared" si="152"/>
        <v>-2050.3730512833026</v>
      </c>
      <c r="I268" s="112"/>
      <c r="J268" s="53">
        <f t="shared" si="170"/>
        <v>0</v>
      </c>
      <c r="K268" s="53">
        <f t="shared" si="170"/>
        <v>0</v>
      </c>
      <c r="L268" s="53">
        <f t="shared" si="170"/>
        <v>0</v>
      </c>
      <c r="M268" s="53">
        <f t="shared" si="170"/>
        <v>0</v>
      </c>
      <c r="N268" s="53">
        <f t="shared" si="170"/>
        <v>0</v>
      </c>
      <c r="O268" s="54">
        <f t="shared" si="170"/>
        <v>5016515.625</v>
      </c>
      <c r="Q268" s="66">
        <f t="shared" si="153"/>
        <v>2.9</v>
      </c>
      <c r="R268" s="58">
        <f t="shared" si="166"/>
        <v>-7.0000000000000007E-2</v>
      </c>
      <c r="S268" s="57">
        <f t="shared" si="166"/>
        <v>0.1</v>
      </c>
      <c r="T268" s="76">
        <f t="shared" si="154"/>
        <v>14883.577928477112</v>
      </c>
      <c r="U268" s="76">
        <f t="shared" si="155"/>
        <v>0</v>
      </c>
      <c r="W268" s="37">
        <f t="shared" si="156"/>
        <v>486.6666666666805</v>
      </c>
      <c r="X268" s="37">
        <f t="shared" si="141"/>
        <v>479.64331919221883</v>
      </c>
      <c r="Y268" s="39">
        <f t="shared" si="167"/>
        <v>0.60289840876761647</v>
      </c>
      <c r="Z268" s="39">
        <f t="shared" si="167"/>
        <v>0.57554427041044209</v>
      </c>
      <c r="AA268" s="72">
        <f t="shared" si="157"/>
        <v>966.30998585889938</v>
      </c>
      <c r="AB268" s="41"/>
      <c r="AC268" s="37">
        <f t="shared" si="158"/>
        <v>1591.666666666712</v>
      </c>
      <c r="AD268" s="37">
        <f t="shared" si="142"/>
        <v>426.98742915514219</v>
      </c>
      <c r="AE268" s="39">
        <f t="shared" si="168"/>
        <v>0.49949814404467124</v>
      </c>
      <c r="AF268" s="39">
        <f t="shared" si="168"/>
        <v>0.1792188013092158</v>
      </c>
      <c r="AG268" s="72">
        <f t="shared" si="159"/>
        <v>2907.7930943331776</v>
      </c>
      <c r="AI268" s="37">
        <f t="shared" si="160"/>
        <v>485.18657090834716</v>
      </c>
      <c r="AJ268" s="37">
        <f t="shared" si="143"/>
        <v>585.41799493269696</v>
      </c>
      <c r="AK268" s="39">
        <f t="shared" si="144"/>
        <v>3.345744283984841E-2</v>
      </c>
      <c r="AL268" s="39">
        <f t="shared" si="161"/>
        <v>5.7499999999999996E-2</v>
      </c>
      <c r="AM268" s="72">
        <f t="shared" si="162"/>
        <v>1521.8619620683396</v>
      </c>
      <c r="AO268" s="13">
        <f t="shared" si="145"/>
        <v>0.25</v>
      </c>
      <c r="AP268" s="39">
        <f t="shared" si="163"/>
        <v>3.1049999999999998E-2</v>
      </c>
      <c r="AQ268" s="72">
        <f t="shared" si="164"/>
        <v>0</v>
      </c>
      <c r="AS268" s="58">
        <f t="shared" si="169"/>
        <v>1</v>
      </c>
      <c r="AT268" s="57">
        <f t="shared" si="169"/>
        <v>1</v>
      </c>
      <c r="AU268" s="57">
        <f t="shared" si="169"/>
        <v>2.2999999999999998</v>
      </c>
      <c r="AV268" s="76">
        <f t="shared" si="146"/>
        <v>0</v>
      </c>
      <c r="AW268" s="76">
        <f t="shared" si="147"/>
        <v>0</v>
      </c>
      <c r="AX268" s="76">
        <f t="shared" si="148"/>
        <v>11537.9859375</v>
      </c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</row>
    <row r="269" spans="1:65" hidden="1" outlineLevel="1" x14ac:dyDescent="0.25">
      <c r="A269" s="84">
        <f t="shared" si="149"/>
        <v>43466</v>
      </c>
      <c r="B269" s="23">
        <f t="shared" si="150"/>
        <v>43466</v>
      </c>
      <c r="C269" s="24">
        <f t="shared" si="165"/>
        <v>219</v>
      </c>
      <c r="D269" s="25">
        <f t="shared" si="151"/>
        <v>18.25</v>
      </c>
      <c r="F269" s="76">
        <f t="shared" si="139"/>
        <v>14883.577928477112</v>
      </c>
      <c r="G269" s="80">
        <f t="shared" si="140"/>
        <v>-16937.204519119259</v>
      </c>
      <c r="H269" s="80">
        <f t="shared" si="152"/>
        <v>-2053.6265906421468</v>
      </c>
      <c r="I269" s="112"/>
      <c r="J269" s="53">
        <f t="shared" si="170"/>
        <v>0</v>
      </c>
      <c r="K269" s="53">
        <f t="shared" si="170"/>
        <v>0</v>
      </c>
      <c r="L269" s="53">
        <f t="shared" si="170"/>
        <v>0</v>
      </c>
      <c r="M269" s="53">
        <f t="shared" si="170"/>
        <v>0</v>
      </c>
      <c r="N269" s="53">
        <f t="shared" si="170"/>
        <v>0</v>
      </c>
      <c r="O269" s="54">
        <f t="shared" si="170"/>
        <v>5016515.625</v>
      </c>
      <c r="Q269" s="66">
        <f t="shared" si="153"/>
        <v>2.9</v>
      </c>
      <c r="R269" s="58">
        <f t="shared" si="166"/>
        <v>-7.0000000000000007E-2</v>
      </c>
      <c r="S269" s="57">
        <f t="shared" si="166"/>
        <v>0.1</v>
      </c>
      <c r="T269" s="76">
        <f t="shared" si="154"/>
        <v>14883.577928477112</v>
      </c>
      <c r="U269" s="76">
        <f t="shared" si="155"/>
        <v>0</v>
      </c>
      <c r="W269" s="37">
        <f t="shared" si="156"/>
        <v>486.66666666665975</v>
      </c>
      <c r="X269" s="37">
        <f t="shared" si="141"/>
        <v>480.30445519684247</v>
      </c>
      <c r="Y269" s="39">
        <f t="shared" si="167"/>
        <v>0.6037294384707933</v>
      </c>
      <c r="Z269" s="39">
        <f t="shared" si="167"/>
        <v>0.57633759541719065</v>
      </c>
      <c r="AA269" s="72">
        <f t="shared" si="157"/>
        <v>966.97112186350228</v>
      </c>
      <c r="AB269" s="41"/>
      <c r="AC269" s="37">
        <f t="shared" si="158"/>
        <v>1591.6666666666442</v>
      </c>
      <c r="AD269" s="37">
        <f t="shared" si="142"/>
        <v>427.57598475810914</v>
      </c>
      <c r="AE269" s="39">
        <f t="shared" si="168"/>
        <v>0.50018664775996768</v>
      </c>
      <c r="AF269" s="39">
        <f t="shared" si="168"/>
        <v>0.17946583488085871</v>
      </c>
      <c r="AG269" s="72">
        <f t="shared" si="159"/>
        <v>2909.607231074242</v>
      </c>
      <c r="AI269" s="37">
        <f t="shared" si="160"/>
        <v>485.18657090832647</v>
      </c>
      <c r="AJ269" s="37">
        <f t="shared" si="143"/>
        <v>586.02433928785615</v>
      </c>
      <c r="AK269" s="39">
        <f t="shared" si="144"/>
        <v>3.3492096252931779E-2</v>
      </c>
      <c r="AL269" s="39">
        <f t="shared" si="161"/>
        <v>5.7499999999999996E-2</v>
      </c>
      <c r="AM269" s="72">
        <f t="shared" si="162"/>
        <v>1522.640228681516</v>
      </c>
      <c r="AO269" s="13">
        <f t="shared" si="145"/>
        <v>0.25</v>
      </c>
      <c r="AP269" s="39">
        <f t="shared" si="163"/>
        <v>3.1049999999999998E-2</v>
      </c>
      <c r="AQ269" s="72">
        <f t="shared" si="164"/>
        <v>0</v>
      </c>
      <c r="AS269" s="58">
        <f t="shared" si="169"/>
        <v>1</v>
      </c>
      <c r="AT269" s="57">
        <f t="shared" si="169"/>
        <v>1</v>
      </c>
      <c r="AU269" s="57">
        <f t="shared" si="169"/>
        <v>2.2999999999999998</v>
      </c>
      <c r="AV269" s="76">
        <f t="shared" si="146"/>
        <v>0</v>
      </c>
      <c r="AW269" s="76">
        <f t="shared" si="147"/>
        <v>0</v>
      </c>
      <c r="AX269" s="76">
        <f t="shared" si="148"/>
        <v>11537.9859375</v>
      </c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</row>
    <row r="270" spans="1:65" hidden="1" outlineLevel="1" x14ac:dyDescent="0.25">
      <c r="A270" s="84">
        <f t="shared" si="149"/>
        <v>43497</v>
      </c>
      <c r="B270" s="23">
        <f t="shared" si="150"/>
        <v>43497</v>
      </c>
      <c r="C270" s="24">
        <f t="shared" si="165"/>
        <v>220</v>
      </c>
      <c r="D270" s="25">
        <f t="shared" si="151"/>
        <v>18.333333333333332</v>
      </c>
      <c r="F270" s="76">
        <f t="shared" si="139"/>
        <v>14883.577928477112</v>
      </c>
      <c r="G270" s="80">
        <f t="shared" si="140"/>
        <v>-16940.46227645834</v>
      </c>
      <c r="H270" s="80">
        <f t="shared" si="152"/>
        <v>-2056.8843479812276</v>
      </c>
      <c r="I270" s="112"/>
      <c r="J270" s="53">
        <f t="shared" si="170"/>
        <v>0</v>
      </c>
      <c r="K270" s="53">
        <f t="shared" si="170"/>
        <v>0</v>
      </c>
      <c r="L270" s="53">
        <f t="shared" si="170"/>
        <v>0</v>
      </c>
      <c r="M270" s="53">
        <f t="shared" si="170"/>
        <v>0</v>
      </c>
      <c r="N270" s="53">
        <f t="shared" si="170"/>
        <v>0</v>
      </c>
      <c r="O270" s="54">
        <f t="shared" si="170"/>
        <v>5016515.625</v>
      </c>
      <c r="Q270" s="66">
        <f t="shared" si="153"/>
        <v>2.9</v>
      </c>
      <c r="R270" s="58">
        <f t="shared" si="166"/>
        <v>-7.0000000000000007E-2</v>
      </c>
      <c r="S270" s="57">
        <f t="shared" si="166"/>
        <v>0.1</v>
      </c>
      <c r="T270" s="76">
        <f t="shared" si="154"/>
        <v>14883.577928477112</v>
      </c>
      <c r="U270" s="76">
        <f t="shared" si="155"/>
        <v>0</v>
      </c>
      <c r="W270" s="37">
        <f t="shared" si="156"/>
        <v>486.66666666665975</v>
      </c>
      <c r="X270" s="37">
        <f t="shared" si="141"/>
        <v>480.96650250536436</v>
      </c>
      <c r="Y270" s="39">
        <f t="shared" si="167"/>
        <v>0.60456161365778205</v>
      </c>
      <c r="Z270" s="39">
        <f t="shared" si="167"/>
        <v>0.57713201393593938</v>
      </c>
      <c r="AA270" s="72">
        <f t="shared" si="157"/>
        <v>967.63316917202405</v>
      </c>
      <c r="AB270" s="41"/>
      <c r="AC270" s="37">
        <f t="shared" si="158"/>
        <v>1591.6666666666442</v>
      </c>
      <c r="AD270" s="37">
        <f t="shared" si="142"/>
        <v>428.16535162080379</v>
      </c>
      <c r="AE270" s="39">
        <f t="shared" si="168"/>
        <v>0.50087610050254594</v>
      </c>
      <c r="AF270" s="39">
        <f t="shared" si="168"/>
        <v>0.17971320896133813</v>
      </c>
      <c r="AG270" s="72">
        <f t="shared" si="159"/>
        <v>2911.4238684050374</v>
      </c>
      <c r="AI270" s="37">
        <f t="shared" si="160"/>
        <v>485.18657090832647</v>
      </c>
      <c r="AJ270" s="37">
        <f t="shared" si="143"/>
        <v>586.63131166178971</v>
      </c>
      <c r="AK270" s="39">
        <f t="shared" si="144"/>
        <v>3.3526785558149648E-2</v>
      </c>
      <c r="AL270" s="39">
        <f t="shared" si="161"/>
        <v>5.7499999999999996E-2</v>
      </c>
      <c r="AM270" s="72">
        <f t="shared" si="162"/>
        <v>1523.4193013812812</v>
      </c>
      <c r="AO270" s="13">
        <f t="shared" si="145"/>
        <v>0.25</v>
      </c>
      <c r="AP270" s="39">
        <f t="shared" si="163"/>
        <v>3.1049999999999998E-2</v>
      </c>
      <c r="AQ270" s="72">
        <f t="shared" si="164"/>
        <v>0</v>
      </c>
      <c r="AS270" s="58">
        <f t="shared" si="169"/>
        <v>1</v>
      </c>
      <c r="AT270" s="57">
        <f t="shared" si="169"/>
        <v>1</v>
      </c>
      <c r="AU270" s="57">
        <f t="shared" si="169"/>
        <v>2.2999999999999998</v>
      </c>
      <c r="AV270" s="76">
        <f t="shared" si="146"/>
        <v>0</v>
      </c>
      <c r="AW270" s="76">
        <f t="shared" si="147"/>
        <v>0</v>
      </c>
      <c r="AX270" s="76">
        <f t="shared" si="148"/>
        <v>11537.9859375</v>
      </c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</row>
    <row r="271" spans="1:65" hidden="1" outlineLevel="1" x14ac:dyDescent="0.25">
      <c r="A271" s="84">
        <f t="shared" si="149"/>
        <v>43525</v>
      </c>
      <c r="B271" s="23">
        <f t="shared" si="150"/>
        <v>43525</v>
      </c>
      <c r="C271" s="24">
        <f t="shared" si="165"/>
        <v>221</v>
      </c>
      <c r="D271" s="25">
        <f t="shared" si="151"/>
        <v>18.416666666666668</v>
      </c>
      <c r="F271" s="76">
        <f t="shared" si="139"/>
        <v>14883.577928477112</v>
      </c>
      <c r="G271" s="80">
        <f t="shared" si="140"/>
        <v>-16943.724257315487</v>
      </c>
      <c r="H271" s="80">
        <f t="shared" si="152"/>
        <v>-2060.1463288383748</v>
      </c>
      <c r="I271" s="112"/>
      <c r="J271" s="53">
        <f t="shared" si="170"/>
        <v>0</v>
      </c>
      <c r="K271" s="53">
        <f t="shared" si="170"/>
        <v>0</v>
      </c>
      <c r="L271" s="53">
        <f t="shared" si="170"/>
        <v>0</v>
      </c>
      <c r="M271" s="53">
        <f t="shared" si="170"/>
        <v>0</v>
      </c>
      <c r="N271" s="53">
        <f t="shared" si="170"/>
        <v>0</v>
      </c>
      <c r="O271" s="54">
        <f t="shared" si="170"/>
        <v>5016515.625</v>
      </c>
      <c r="Q271" s="66">
        <f t="shared" si="153"/>
        <v>2.9</v>
      </c>
      <c r="R271" s="58">
        <f t="shared" ref="R271:S290" si="171">IF($B271=" ",0,R$25)</f>
        <v>-7.0000000000000007E-2</v>
      </c>
      <c r="S271" s="57">
        <f t="shared" si="171"/>
        <v>0.1</v>
      </c>
      <c r="T271" s="76">
        <f t="shared" si="154"/>
        <v>14883.577928477112</v>
      </c>
      <c r="U271" s="76">
        <f t="shared" si="155"/>
        <v>0</v>
      </c>
      <c r="W271" s="37">
        <f t="shared" si="156"/>
        <v>486.6666666666805</v>
      </c>
      <c r="X271" s="37">
        <f t="shared" si="141"/>
        <v>481.62946237391736</v>
      </c>
      <c r="Y271" s="39">
        <f t="shared" ref="Y271:Z290" si="172">IF($B271=" ",0,Y$25*(1+Y$30)^(IF(Y$28&gt;$B271,-1,1)*(YEARFRAC($B271,Y$28))))</f>
        <v>0.60539493590750737</v>
      </c>
      <c r="Z271" s="39">
        <f t="shared" si="172"/>
        <v>0.57792752747397524</v>
      </c>
      <c r="AA271" s="72">
        <f t="shared" si="157"/>
        <v>968.29612904059786</v>
      </c>
      <c r="AB271" s="41"/>
      <c r="AC271" s="37">
        <f t="shared" si="158"/>
        <v>1591.666666666712</v>
      </c>
      <c r="AD271" s="37">
        <f t="shared" si="142"/>
        <v>428.75553086145953</v>
      </c>
      <c r="AE271" s="39">
        <f t="shared" ref="AE271:AF290" si="173">IF($B271=" ",0,AE$25*(1+AE$30)^(IF(AE$28&gt;$B271,-1,1)*(YEARFRAC($B271,AE$28))))</f>
        <v>0.50156650358053667</v>
      </c>
      <c r="AF271" s="39">
        <f t="shared" si="173"/>
        <v>0.17996092402000838</v>
      </c>
      <c r="AG271" s="72">
        <f t="shared" si="159"/>
        <v>2913.2430097723527</v>
      </c>
      <c r="AI271" s="37">
        <f t="shared" si="160"/>
        <v>485.18657090834716</v>
      </c>
      <c r="AJ271" s="37">
        <f t="shared" si="143"/>
        <v>587.23891270496586</v>
      </c>
      <c r="AK271" s="39">
        <f t="shared" si="144"/>
        <v>3.3561510792677149E-2</v>
      </c>
      <c r="AL271" s="39">
        <f t="shared" si="161"/>
        <v>5.7499999999999996E-2</v>
      </c>
      <c r="AM271" s="72">
        <f t="shared" si="162"/>
        <v>1524.1991810025363</v>
      </c>
      <c r="AO271" s="13">
        <f t="shared" si="145"/>
        <v>0.25</v>
      </c>
      <c r="AP271" s="39">
        <f t="shared" si="163"/>
        <v>3.1049999999999998E-2</v>
      </c>
      <c r="AQ271" s="72">
        <f t="shared" si="164"/>
        <v>0</v>
      </c>
      <c r="AS271" s="58">
        <f t="shared" ref="AS271:AU290" si="174">IF($B271=" ",0,AS$25)</f>
        <v>1</v>
      </c>
      <c r="AT271" s="57">
        <f t="shared" si="174"/>
        <v>1</v>
      </c>
      <c r="AU271" s="57">
        <f t="shared" si="174"/>
        <v>2.2999999999999998</v>
      </c>
      <c r="AV271" s="76">
        <f t="shared" si="146"/>
        <v>0</v>
      </c>
      <c r="AW271" s="76">
        <f t="shared" si="147"/>
        <v>0</v>
      </c>
      <c r="AX271" s="76">
        <f t="shared" si="148"/>
        <v>11537.9859375</v>
      </c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</row>
    <row r="272" spans="1:65" hidden="1" outlineLevel="1" x14ac:dyDescent="0.25">
      <c r="A272" s="84">
        <f t="shared" si="149"/>
        <v>43556</v>
      </c>
      <c r="B272" s="23">
        <f t="shared" si="150"/>
        <v>43556</v>
      </c>
      <c r="C272" s="24">
        <f t="shared" si="165"/>
        <v>222</v>
      </c>
      <c r="D272" s="25">
        <f t="shared" si="151"/>
        <v>18.5</v>
      </c>
      <c r="F272" s="76">
        <f t="shared" si="139"/>
        <v>14883.577928477112</v>
      </c>
      <c r="G272" s="80">
        <f t="shared" si="140"/>
        <v>-16946.990467235344</v>
      </c>
      <c r="H272" s="80">
        <f t="shared" si="152"/>
        <v>-2063.4125387582317</v>
      </c>
      <c r="I272" s="112"/>
      <c r="J272" s="53">
        <f t="shared" si="170"/>
        <v>0</v>
      </c>
      <c r="K272" s="53">
        <f t="shared" si="170"/>
        <v>0</v>
      </c>
      <c r="L272" s="53">
        <f t="shared" si="170"/>
        <v>0</v>
      </c>
      <c r="M272" s="53">
        <f t="shared" si="170"/>
        <v>0</v>
      </c>
      <c r="N272" s="53">
        <f t="shared" si="170"/>
        <v>0</v>
      </c>
      <c r="O272" s="54">
        <f t="shared" si="170"/>
        <v>5016515.625</v>
      </c>
      <c r="Q272" s="66">
        <f t="shared" si="153"/>
        <v>2.9</v>
      </c>
      <c r="R272" s="58">
        <f t="shared" si="171"/>
        <v>-7.0000000000000007E-2</v>
      </c>
      <c r="S272" s="57">
        <f t="shared" si="171"/>
        <v>0.1</v>
      </c>
      <c r="T272" s="76">
        <f t="shared" si="154"/>
        <v>14883.577928477112</v>
      </c>
      <c r="U272" s="76">
        <f t="shared" si="155"/>
        <v>0</v>
      </c>
      <c r="W272" s="37">
        <f t="shared" si="156"/>
        <v>486.66666666665975</v>
      </c>
      <c r="X272" s="37">
        <f t="shared" si="141"/>
        <v>482.29333606030417</v>
      </c>
      <c r="Y272" s="39">
        <f t="shared" si="172"/>
        <v>0.60622940680107029</v>
      </c>
      <c r="Z272" s="39">
        <f t="shared" si="172"/>
        <v>0.57872413754066321</v>
      </c>
      <c r="AA272" s="72">
        <f t="shared" si="157"/>
        <v>968.96000272696392</v>
      </c>
      <c r="AB272" s="41"/>
      <c r="AC272" s="37">
        <f t="shared" si="158"/>
        <v>1591.6666666666442</v>
      </c>
      <c r="AD272" s="37">
        <f t="shared" si="142"/>
        <v>429.34652359979577</v>
      </c>
      <c r="AE272" s="39">
        <f t="shared" si="173"/>
        <v>0.50225785830387393</v>
      </c>
      <c r="AF272" s="39">
        <f t="shared" si="173"/>
        <v>0.18020898052687076</v>
      </c>
      <c r="AG272" s="72">
        <f t="shared" si="159"/>
        <v>2915.0646586274715</v>
      </c>
      <c r="AI272" s="37">
        <f t="shared" si="160"/>
        <v>485.18657090832647</v>
      </c>
      <c r="AJ272" s="37">
        <f t="shared" si="143"/>
        <v>587.84714306845069</v>
      </c>
      <c r="AK272" s="39">
        <f t="shared" si="144"/>
        <v>3.3596271993727923E-2</v>
      </c>
      <c r="AL272" s="39">
        <f t="shared" si="161"/>
        <v>5.7499999999999996E-2</v>
      </c>
      <c r="AM272" s="72">
        <f t="shared" si="162"/>
        <v>1524.9798683809092</v>
      </c>
      <c r="AO272" s="13">
        <f t="shared" si="145"/>
        <v>0.25</v>
      </c>
      <c r="AP272" s="39">
        <f t="shared" si="163"/>
        <v>3.1049999999999998E-2</v>
      </c>
      <c r="AQ272" s="72">
        <f t="shared" si="164"/>
        <v>0</v>
      </c>
      <c r="AS272" s="58">
        <f t="shared" si="174"/>
        <v>1</v>
      </c>
      <c r="AT272" s="57">
        <f t="shared" si="174"/>
        <v>1</v>
      </c>
      <c r="AU272" s="57">
        <f t="shared" si="174"/>
        <v>2.2999999999999998</v>
      </c>
      <c r="AV272" s="76">
        <f t="shared" si="146"/>
        <v>0</v>
      </c>
      <c r="AW272" s="76">
        <f t="shared" si="147"/>
        <v>0</v>
      </c>
      <c r="AX272" s="76">
        <f t="shared" si="148"/>
        <v>11537.9859375</v>
      </c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</row>
    <row r="273" spans="1:65" hidden="1" outlineLevel="1" x14ac:dyDescent="0.25">
      <c r="A273" s="84">
        <f t="shared" si="149"/>
        <v>43586</v>
      </c>
      <c r="B273" s="23">
        <f t="shared" si="150"/>
        <v>43586</v>
      </c>
      <c r="C273" s="24">
        <f t="shared" si="165"/>
        <v>223</v>
      </c>
      <c r="D273" s="25">
        <f t="shared" si="151"/>
        <v>18.583333333333332</v>
      </c>
      <c r="F273" s="76">
        <f t="shared" si="139"/>
        <v>14883.577928477112</v>
      </c>
      <c r="G273" s="80">
        <f t="shared" si="140"/>
        <v>-16950.260911770965</v>
      </c>
      <c r="H273" s="80">
        <f t="shared" si="152"/>
        <v>-2066.6829832938529</v>
      </c>
      <c r="I273" s="112"/>
      <c r="J273" s="53">
        <f t="shared" si="170"/>
        <v>0</v>
      </c>
      <c r="K273" s="53">
        <f t="shared" si="170"/>
        <v>0</v>
      </c>
      <c r="L273" s="53">
        <f t="shared" si="170"/>
        <v>0</v>
      </c>
      <c r="M273" s="53">
        <f t="shared" si="170"/>
        <v>0</v>
      </c>
      <c r="N273" s="53">
        <f t="shared" si="170"/>
        <v>0</v>
      </c>
      <c r="O273" s="54">
        <f t="shared" si="170"/>
        <v>5016515.625</v>
      </c>
      <c r="Q273" s="66">
        <f t="shared" si="153"/>
        <v>2.9</v>
      </c>
      <c r="R273" s="58">
        <f t="shared" si="171"/>
        <v>-7.0000000000000007E-2</v>
      </c>
      <c r="S273" s="57">
        <f t="shared" si="171"/>
        <v>0.1</v>
      </c>
      <c r="T273" s="76">
        <f t="shared" si="154"/>
        <v>14883.577928477112</v>
      </c>
      <c r="U273" s="76">
        <f t="shared" si="155"/>
        <v>0</v>
      </c>
      <c r="W273" s="37">
        <f t="shared" si="156"/>
        <v>486.66666666665975</v>
      </c>
      <c r="X273" s="37">
        <f t="shared" si="141"/>
        <v>482.95812482418501</v>
      </c>
      <c r="Y273" s="39">
        <f t="shared" si="172"/>
        <v>0.60706502792175077</v>
      </c>
      <c r="Z273" s="39">
        <f t="shared" si="172"/>
        <v>0.57952184564744802</v>
      </c>
      <c r="AA273" s="72">
        <f t="shared" si="157"/>
        <v>969.6247914908447</v>
      </c>
      <c r="AB273" s="41"/>
      <c r="AC273" s="37">
        <f t="shared" si="158"/>
        <v>1591.6666666666442</v>
      </c>
      <c r="AD273" s="37">
        <f t="shared" si="142"/>
        <v>429.93833095718526</v>
      </c>
      <c r="AE273" s="39">
        <f t="shared" si="173"/>
        <v>0.50295016598429665</v>
      </c>
      <c r="AF273" s="39">
        <f t="shared" si="173"/>
        <v>0.18045737895257424</v>
      </c>
      <c r="AG273" s="72">
        <f t="shared" si="159"/>
        <v>2916.8888184269508</v>
      </c>
      <c r="AI273" s="37">
        <f t="shared" si="160"/>
        <v>485.18657090832647</v>
      </c>
      <c r="AJ273" s="37">
        <f t="shared" si="143"/>
        <v>588.45600340413569</v>
      </c>
      <c r="AK273" s="39">
        <f t="shared" si="144"/>
        <v>3.3631069198554145E-2</v>
      </c>
      <c r="AL273" s="39">
        <f t="shared" si="161"/>
        <v>5.7499999999999996E-2</v>
      </c>
      <c r="AM273" s="72">
        <f t="shared" si="162"/>
        <v>1525.761364353169</v>
      </c>
      <c r="AO273" s="13">
        <f t="shared" si="145"/>
        <v>0.25</v>
      </c>
      <c r="AP273" s="39">
        <f t="shared" si="163"/>
        <v>3.1049999999999998E-2</v>
      </c>
      <c r="AQ273" s="72">
        <f t="shared" si="164"/>
        <v>0</v>
      </c>
      <c r="AS273" s="58">
        <f t="shared" si="174"/>
        <v>1</v>
      </c>
      <c r="AT273" s="57">
        <f t="shared" si="174"/>
        <v>1</v>
      </c>
      <c r="AU273" s="57">
        <f t="shared" si="174"/>
        <v>2.2999999999999998</v>
      </c>
      <c r="AV273" s="76">
        <f t="shared" si="146"/>
        <v>0</v>
      </c>
      <c r="AW273" s="76">
        <f t="shared" si="147"/>
        <v>0</v>
      </c>
      <c r="AX273" s="76">
        <f t="shared" si="148"/>
        <v>11537.9859375</v>
      </c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</row>
    <row r="274" spans="1:65" hidden="1" outlineLevel="1" x14ac:dyDescent="0.25">
      <c r="A274" s="84">
        <f t="shared" si="149"/>
        <v>43617</v>
      </c>
      <c r="B274" s="23">
        <f t="shared" si="150"/>
        <v>43617</v>
      </c>
      <c r="C274" s="24">
        <f t="shared" si="165"/>
        <v>224</v>
      </c>
      <c r="D274" s="25">
        <f t="shared" si="151"/>
        <v>18.666666666666668</v>
      </c>
      <c r="F274" s="76">
        <f t="shared" si="139"/>
        <v>14883.577928477112</v>
      </c>
      <c r="G274" s="80">
        <f t="shared" si="140"/>
        <v>-16953.535596482241</v>
      </c>
      <c r="H274" s="80">
        <f t="shared" si="152"/>
        <v>-2069.9576680051287</v>
      </c>
      <c r="I274" s="112"/>
      <c r="J274" s="53">
        <f t="shared" si="170"/>
        <v>0</v>
      </c>
      <c r="K274" s="53">
        <f t="shared" si="170"/>
        <v>0</v>
      </c>
      <c r="L274" s="53">
        <f t="shared" si="170"/>
        <v>0</v>
      </c>
      <c r="M274" s="53">
        <f t="shared" si="170"/>
        <v>0</v>
      </c>
      <c r="N274" s="53">
        <f t="shared" si="170"/>
        <v>0</v>
      </c>
      <c r="O274" s="54">
        <f t="shared" si="170"/>
        <v>5016515.625</v>
      </c>
      <c r="Q274" s="66">
        <f t="shared" si="153"/>
        <v>2.9</v>
      </c>
      <c r="R274" s="58">
        <f t="shared" si="171"/>
        <v>-7.0000000000000007E-2</v>
      </c>
      <c r="S274" s="57">
        <f t="shared" si="171"/>
        <v>0.1</v>
      </c>
      <c r="T274" s="76">
        <f t="shared" si="154"/>
        <v>14883.577928477112</v>
      </c>
      <c r="U274" s="76">
        <f t="shared" si="155"/>
        <v>0</v>
      </c>
      <c r="W274" s="37">
        <f t="shared" si="156"/>
        <v>486.6666666666805</v>
      </c>
      <c r="X274" s="37">
        <f t="shared" si="141"/>
        <v>483.62382992689419</v>
      </c>
      <c r="Y274" s="39">
        <f t="shared" si="172"/>
        <v>0.60790180085501155</v>
      </c>
      <c r="Z274" s="39">
        <f t="shared" si="172"/>
        <v>0.58032065330785843</v>
      </c>
      <c r="AA274" s="72">
        <f t="shared" si="157"/>
        <v>970.29049659357474</v>
      </c>
      <c r="AB274" s="41"/>
      <c r="AC274" s="37">
        <f t="shared" si="158"/>
        <v>1591.666666666712</v>
      </c>
      <c r="AD274" s="37">
        <f t="shared" si="142"/>
        <v>430.53095405649157</v>
      </c>
      <c r="AE274" s="39">
        <f t="shared" si="173"/>
        <v>0.50364342793535222</v>
      </c>
      <c r="AF274" s="39">
        <f t="shared" si="173"/>
        <v>0.18070611976841675</v>
      </c>
      <c r="AG274" s="72">
        <f t="shared" si="159"/>
        <v>2918.7154926318531</v>
      </c>
      <c r="AI274" s="37">
        <f t="shared" si="160"/>
        <v>485.18657090834716</v>
      </c>
      <c r="AJ274" s="37">
        <f t="shared" si="143"/>
        <v>589.06549436451189</v>
      </c>
      <c r="AK274" s="39">
        <f t="shared" si="144"/>
        <v>3.3665902444446588E-2</v>
      </c>
      <c r="AL274" s="39">
        <f t="shared" si="161"/>
        <v>5.7499999999999996E-2</v>
      </c>
      <c r="AM274" s="72">
        <f t="shared" si="162"/>
        <v>1526.5436697568132</v>
      </c>
      <c r="AO274" s="13">
        <f t="shared" si="145"/>
        <v>0.25</v>
      </c>
      <c r="AP274" s="39">
        <f t="shared" si="163"/>
        <v>3.1049999999999998E-2</v>
      </c>
      <c r="AQ274" s="72">
        <f t="shared" si="164"/>
        <v>0</v>
      </c>
      <c r="AS274" s="58">
        <f t="shared" si="174"/>
        <v>1</v>
      </c>
      <c r="AT274" s="57">
        <f t="shared" si="174"/>
        <v>1</v>
      </c>
      <c r="AU274" s="57">
        <f t="shared" si="174"/>
        <v>2.2999999999999998</v>
      </c>
      <c r="AV274" s="76">
        <f t="shared" si="146"/>
        <v>0</v>
      </c>
      <c r="AW274" s="76">
        <f t="shared" si="147"/>
        <v>0</v>
      </c>
      <c r="AX274" s="76">
        <f t="shared" si="148"/>
        <v>11537.9859375</v>
      </c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</row>
    <row r="275" spans="1:65" hidden="1" outlineLevel="1" x14ac:dyDescent="0.25">
      <c r="A275" s="84">
        <f t="shared" si="149"/>
        <v>43647</v>
      </c>
      <c r="B275" s="23">
        <f t="shared" si="150"/>
        <v>43647</v>
      </c>
      <c r="C275" s="24">
        <f t="shared" si="165"/>
        <v>225</v>
      </c>
      <c r="D275" s="25">
        <f t="shared" si="151"/>
        <v>18.75</v>
      </c>
      <c r="F275" s="76">
        <f t="shared" si="139"/>
        <v>14883.577928477112</v>
      </c>
      <c r="G275" s="80">
        <f t="shared" si="140"/>
        <v>-16956.814526935927</v>
      </c>
      <c r="H275" s="80">
        <f t="shared" si="152"/>
        <v>-2073.2365984588141</v>
      </c>
      <c r="I275" s="112"/>
      <c r="J275" s="53">
        <f t="shared" si="170"/>
        <v>0</v>
      </c>
      <c r="K275" s="53">
        <f t="shared" si="170"/>
        <v>0</v>
      </c>
      <c r="L275" s="53">
        <f t="shared" si="170"/>
        <v>0</v>
      </c>
      <c r="M275" s="53">
        <f t="shared" si="170"/>
        <v>0</v>
      </c>
      <c r="N275" s="53">
        <f t="shared" si="170"/>
        <v>0</v>
      </c>
      <c r="O275" s="54">
        <f t="shared" si="170"/>
        <v>5016515.625</v>
      </c>
      <c r="Q275" s="66">
        <f t="shared" si="153"/>
        <v>2.9</v>
      </c>
      <c r="R275" s="58">
        <f t="shared" si="171"/>
        <v>-7.0000000000000007E-2</v>
      </c>
      <c r="S275" s="57">
        <f t="shared" si="171"/>
        <v>0.1</v>
      </c>
      <c r="T275" s="76">
        <f t="shared" si="154"/>
        <v>14883.577928477112</v>
      </c>
      <c r="U275" s="76">
        <f t="shared" si="155"/>
        <v>0</v>
      </c>
      <c r="W275" s="37">
        <f t="shared" si="156"/>
        <v>486.66666666665975</v>
      </c>
      <c r="X275" s="37">
        <f t="shared" si="141"/>
        <v>484.29045263144309</v>
      </c>
      <c r="Y275" s="39">
        <f t="shared" si="172"/>
        <v>0.60873972718850078</v>
      </c>
      <c r="Z275" s="39">
        <f t="shared" si="172"/>
        <v>0.58112056203750917</v>
      </c>
      <c r="AA275" s="72">
        <f t="shared" si="157"/>
        <v>970.95711929810284</v>
      </c>
      <c r="AB275" s="41"/>
      <c r="AC275" s="37">
        <f t="shared" si="158"/>
        <v>1591.6666666666442</v>
      </c>
      <c r="AD275" s="37">
        <f t="shared" si="142"/>
        <v>431.12439402207093</v>
      </c>
      <c r="AE275" s="39">
        <f t="shared" si="173"/>
        <v>0.50433764547239901</v>
      </c>
      <c r="AF275" s="39">
        <f t="shared" si="173"/>
        <v>0.18095520344634575</v>
      </c>
      <c r="AG275" s="72">
        <f t="shared" si="159"/>
        <v>2920.5446847077542</v>
      </c>
      <c r="AI275" s="37">
        <f t="shared" si="160"/>
        <v>485.18657090832647</v>
      </c>
      <c r="AJ275" s="37">
        <f t="shared" si="143"/>
        <v>589.67561660267143</v>
      </c>
      <c r="AK275" s="39">
        <f t="shared" si="144"/>
        <v>3.3700771768734671E-2</v>
      </c>
      <c r="AL275" s="39">
        <f t="shared" si="161"/>
        <v>5.7499999999999996E-2</v>
      </c>
      <c r="AM275" s="72">
        <f t="shared" si="162"/>
        <v>1527.3267854300707</v>
      </c>
      <c r="AO275" s="13">
        <f t="shared" si="145"/>
        <v>0.25</v>
      </c>
      <c r="AP275" s="39">
        <f t="shared" si="163"/>
        <v>3.1049999999999998E-2</v>
      </c>
      <c r="AQ275" s="72">
        <f t="shared" si="164"/>
        <v>0</v>
      </c>
      <c r="AS275" s="58">
        <f t="shared" si="174"/>
        <v>1</v>
      </c>
      <c r="AT275" s="57">
        <f t="shared" si="174"/>
        <v>1</v>
      </c>
      <c r="AU275" s="57">
        <f t="shared" si="174"/>
        <v>2.2999999999999998</v>
      </c>
      <c r="AV275" s="76">
        <f t="shared" si="146"/>
        <v>0</v>
      </c>
      <c r="AW275" s="76">
        <f t="shared" si="147"/>
        <v>0</v>
      </c>
      <c r="AX275" s="76">
        <f t="shared" si="148"/>
        <v>11537.9859375</v>
      </c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</row>
    <row r="276" spans="1:65" hidden="1" outlineLevel="1" x14ac:dyDescent="0.25">
      <c r="A276" s="84">
        <f t="shared" si="149"/>
        <v>43678</v>
      </c>
      <c r="B276" s="23">
        <f t="shared" si="150"/>
        <v>43678</v>
      </c>
      <c r="C276" s="24">
        <f t="shared" si="165"/>
        <v>226</v>
      </c>
      <c r="D276" s="25">
        <f t="shared" si="151"/>
        <v>18.833333333333332</v>
      </c>
      <c r="F276" s="76">
        <f t="shared" si="139"/>
        <v>14883.577928477112</v>
      </c>
      <c r="G276" s="80">
        <f t="shared" si="140"/>
        <v>-16960.097708707199</v>
      </c>
      <c r="H276" s="80">
        <f t="shared" si="152"/>
        <v>-2076.5197802300863</v>
      </c>
      <c r="I276" s="112"/>
      <c r="J276" s="53">
        <f t="shared" si="170"/>
        <v>0</v>
      </c>
      <c r="K276" s="53">
        <f t="shared" si="170"/>
        <v>0</v>
      </c>
      <c r="L276" s="53">
        <f t="shared" si="170"/>
        <v>0</v>
      </c>
      <c r="M276" s="53">
        <f t="shared" si="170"/>
        <v>0</v>
      </c>
      <c r="N276" s="53">
        <f t="shared" si="170"/>
        <v>0</v>
      </c>
      <c r="O276" s="54">
        <f t="shared" si="170"/>
        <v>5016515.625</v>
      </c>
      <c r="Q276" s="66">
        <f t="shared" si="153"/>
        <v>2.9</v>
      </c>
      <c r="R276" s="58">
        <f t="shared" si="171"/>
        <v>-7.0000000000000007E-2</v>
      </c>
      <c r="S276" s="57">
        <f t="shared" si="171"/>
        <v>0.1</v>
      </c>
      <c r="T276" s="76">
        <f t="shared" si="154"/>
        <v>14883.577928477112</v>
      </c>
      <c r="U276" s="76">
        <f t="shared" si="155"/>
        <v>0</v>
      </c>
      <c r="W276" s="37">
        <f t="shared" si="156"/>
        <v>486.66666666665975</v>
      </c>
      <c r="X276" s="37">
        <f t="shared" si="141"/>
        <v>484.95799420270754</v>
      </c>
      <c r="Y276" s="39">
        <f t="shared" si="172"/>
        <v>0.60957880851205481</v>
      </c>
      <c r="Z276" s="39">
        <f t="shared" si="172"/>
        <v>0.58192157335410399</v>
      </c>
      <c r="AA276" s="72">
        <f t="shared" si="157"/>
        <v>971.62466086936729</v>
      </c>
      <c r="AB276" s="41"/>
      <c r="AC276" s="37">
        <f t="shared" si="158"/>
        <v>1591.6666666666442</v>
      </c>
      <c r="AD276" s="37">
        <f t="shared" si="142"/>
        <v>431.71865197993941</v>
      </c>
      <c r="AE276" s="39">
        <f t="shared" si="173"/>
        <v>0.50503281991260773</v>
      </c>
      <c r="AF276" s="39">
        <f t="shared" si="173"/>
        <v>0.18120463045895915</v>
      </c>
      <c r="AG276" s="72">
        <f t="shared" si="159"/>
        <v>2922.376398125522</v>
      </c>
      <c r="AI276" s="37">
        <f t="shared" si="160"/>
        <v>485.18657090832647</v>
      </c>
      <c r="AJ276" s="37">
        <f t="shared" si="143"/>
        <v>590.28637077253211</v>
      </c>
      <c r="AK276" s="39">
        <f t="shared" si="144"/>
        <v>3.3735677208786376E-2</v>
      </c>
      <c r="AL276" s="39">
        <f t="shared" si="161"/>
        <v>5.7499999999999996E-2</v>
      </c>
      <c r="AM276" s="72">
        <f t="shared" si="162"/>
        <v>1528.1107122123103</v>
      </c>
      <c r="AO276" s="13">
        <f t="shared" si="145"/>
        <v>0.25</v>
      </c>
      <c r="AP276" s="39">
        <f t="shared" si="163"/>
        <v>3.1049999999999998E-2</v>
      </c>
      <c r="AQ276" s="72">
        <f t="shared" si="164"/>
        <v>0</v>
      </c>
      <c r="AS276" s="58">
        <f t="shared" si="174"/>
        <v>1</v>
      </c>
      <c r="AT276" s="57">
        <f t="shared" si="174"/>
        <v>1</v>
      </c>
      <c r="AU276" s="57">
        <f t="shared" si="174"/>
        <v>2.2999999999999998</v>
      </c>
      <c r="AV276" s="76">
        <f t="shared" si="146"/>
        <v>0</v>
      </c>
      <c r="AW276" s="76">
        <f t="shared" si="147"/>
        <v>0</v>
      </c>
      <c r="AX276" s="76">
        <f t="shared" si="148"/>
        <v>11537.9859375</v>
      </c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</row>
    <row r="277" spans="1:65" hidden="1" outlineLevel="1" x14ac:dyDescent="0.25">
      <c r="A277" s="84">
        <f t="shared" si="149"/>
        <v>43709</v>
      </c>
      <c r="B277" s="23">
        <f t="shared" si="150"/>
        <v>43709</v>
      </c>
      <c r="C277" s="24">
        <f t="shared" si="165"/>
        <v>227</v>
      </c>
      <c r="D277" s="25">
        <f t="shared" si="151"/>
        <v>18.916666666666668</v>
      </c>
      <c r="F277" s="76">
        <f t="shared" si="139"/>
        <v>14883.577928477112</v>
      </c>
      <c r="G277" s="80">
        <f t="shared" si="140"/>
        <v>-16963.385147378114</v>
      </c>
      <c r="H277" s="80">
        <f t="shared" si="152"/>
        <v>-2079.8072189010018</v>
      </c>
      <c r="I277" s="112"/>
      <c r="J277" s="53">
        <f t="shared" si="170"/>
        <v>0</v>
      </c>
      <c r="K277" s="53">
        <f t="shared" si="170"/>
        <v>0</v>
      </c>
      <c r="L277" s="53">
        <f t="shared" si="170"/>
        <v>0</v>
      </c>
      <c r="M277" s="53">
        <f t="shared" si="170"/>
        <v>0</v>
      </c>
      <c r="N277" s="53">
        <f t="shared" si="170"/>
        <v>0</v>
      </c>
      <c r="O277" s="54">
        <f t="shared" si="170"/>
        <v>5016515.625</v>
      </c>
      <c r="Q277" s="66">
        <f t="shared" si="153"/>
        <v>2.9</v>
      </c>
      <c r="R277" s="58">
        <f t="shared" si="171"/>
        <v>-7.0000000000000007E-2</v>
      </c>
      <c r="S277" s="57">
        <f t="shared" si="171"/>
        <v>0.1</v>
      </c>
      <c r="T277" s="76">
        <f t="shared" si="154"/>
        <v>14883.577928477112</v>
      </c>
      <c r="U277" s="76">
        <f t="shared" si="155"/>
        <v>0</v>
      </c>
      <c r="W277" s="37">
        <f t="shared" si="156"/>
        <v>486.6666666666805</v>
      </c>
      <c r="X277" s="37">
        <f t="shared" si="141"/>
        <v>485.62645590724537</v>
      </c>
      <c r="Y277" s="39">
        <f t="shared" si="172"/>
        <v>0.61041904641770139</v>
      </c>
      <c r="Z277" s="39">
        <f t="shared" si="172"/>
        <v>0.58272368877743896</v>
      </c>
      <c r="AA277" s="72">
        <f t="shared" si="157"/>
        <v>972.29312257392587</v>
      </c>
      <c r="AB277" s="41"/>
      <c r="AC277" s="37">
        <f t="shared" si="158"/>
        <v>1591.666666666712</v>
      </c>
      <c r="AD277" s="37">
        <f t="shared" si="142"/>
        <v>432.31372905761026</v>
      </c>
      <c r="AE277" s="39">
        <f t="shared" si="173"/>
        <v>0.50572895257496508</v>
      </c>
      <c r="AF277" s="39">
        <f t="shared" si="173"/>
        <v>0.18145440127950646</v>
      </c>
      <c r="AG277" s="72">
        <f t="shared" si="159"/>
        <v>2924.2106363605526</v>
      </c>
      <c r="AI277" s="37">
        <f t="shared" si="160"/>
        <v>485.18657090834716</v>
      </c>
      <c r="AJ277" s="37">
        <f t="shared" si="143"/>
        <v>590.89775752861578</v>
      </c>
      <c r="AK277" s="39">
        <f t="shared" si="144"/>
        <v>3.3770618802008531E-2</v>
      </c>
      <c r="AL277" s="39">
        <f t="shared" si="161"/>
        <v>5.7499999999999996E-2</v>
      </c>
      <c r="AM277" s="72">
        <f t="shared" si="162"/>
        <v>1528.8954509436371</v>
      </c>
      <c r="AO277" s="13">
        <f t="shared" si="145"/>
        <v>0.25</v>
      </c>
      <c r="AP277" s="39">
        <f t="shared" si="163"/>
        <v>3.1049999999999998E-2</v>
      </c>
      <c r="AQ277" s="72">
        <f t="shared" si="164"/>
        <v>0</v>
      </c>
      <c r="AS277" s="58">
        <f t="shared" si="174"/>
        <v>1</v>
      </c>
      <c r="AT277" s="57">
        <f t="shared" si="174"/>
        <v>1</v>
      </c>
      <c r="AU277" s="57">
        <f t="shared" si="174"/>
        <v>2.2999999999999998</v>
      </c>
      <c r="AV277" s="76">
        <f t="shared" si="146"/>
        <v>0</v>
      </c>
      <c r="AW277" s="76">
        <f t="shared" si="147"/>
        <v>0</v>
      </c>
      <c r="AX277" s="76">
        <f t="shared" si="148"/>
        <v>11537.9859375</v>
      </c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</row>
    <row r="278" spans="1:65" hidden="1" outlineLevel="1" x14ac:dyDescent="0.25">
      <c r="A278" s="84">
        <f t="shared" si="149"/>
        <v>43739</v>
      </c>
      <c r="B278" s="23">
        <f t="shared" si="150"/>
        <v>43739</v>
      </c>
      <c r="C278" s="24">
        <f t="shared" si="165"/>
        <v>228</v>
      </c>
      <c r="D278" s="25">
        <f t="shared" si="151"/>
        <v>19</v>
      </c>
      <c r="F278" s="76">
        <f t="shared" si="139"/>
        <v>14883.577928477112</v>
      </c>
      <c r="G278" s="80">
        <f t="shared" si="140"/>
        <v>-16966.676848537616</v>
      </c>
      <c r="H278" s="80">
        <f t="shared" si="152"/>
        <v>-2083.0989200605036</v>
      </c>
      <c r="I278" s="112"/>
      <c r="J278" s="53">
        <f t="shared" si="170"/>
        <v>0</v>
      </c>
      <c r="K278" s="53">
        <f t="shared" si="170"/>
        <v>0</v>
      </c>
      <c r="L278" s="53">
        <f t="shared" si="170"/>
        <v>0</v>
      </c>
      <c r="M278" s="53">
        <f t="shared" si="170"/>
        <v>0</v>
      </c>
      <c r="N278" s="53">
        <f t="shared" si="170"/>
        <v>0</v>
      </c>
      <c r="O278" s="54">
        <f t="shared" si="170"/>
        <v>5016515.625</v>
      </c>
      <c r="Q278" s="66">
        <f t="shared" si="153"/>
        <v>2.9</v>
      </c>
      <c r="R278" s="58">
        <f t="shared" si="171"/>
        <v>-7.0000000000000007E-2</v>
      </c>
      <c r="S278" s="57">
        <f t="shared" si="171"/>
        <v>0.1</v>
      </c>
      <c r="T278" s="76">
        <f t="shared" si="154"/>
        <v>14883.577928477112</v>
      </c>
      <c r="U278" s="76">
        <f t="shared" si="155"/>
        <v>0</v>
      </c>
      <c r="W278" s="37">
        <f t="shared" si="156"/>
        <v>486.66666666665975</v>
      </c>
      <c r="X278" s="37">
        <f t="shared" si="141"/>
        <v>486.29583901329767</v>
      </c>
      <c r="Y278" s="39">
        <f t="shared" si="172"/>
        <v>0.61126044249966294</v>
      </c>
      <c r="Z278" s="39">
        <f t="shared" si="172"/>
        <v>0.58352690982940458</v>
      </c>
      <c r="AA278" s="72">
        <f t="shared" si="157"/>
        <v>972.96250567995742</v>
      </c>
      <c r="AB278" s="41"/>
      <c r="AC278" s="37">
        <f t="shared" si="158"/>
        <v>1591.6666666666442</v>
      </c>
      <c r="AD278" s="37">
        <f t="shared" si="142"/>
        <v>432.90962638409553</v>
      </c>
      <c r="AE278" s="39">
        <f t="shared" si="173"/>
        <v>0.50642604478027597</v>
      </c>
      <c r="AF278" s="39">
        <f t="shared" si="173"/>
        <v>0.18170451638188939</v>
      </c>
      <c r="AG278" s="72">
        <f t="shared" si="159"/>
        <v>2926.047402892772</v>
      </c>
      <c r="AI278" s="37">
        <f t="shared" si="160"/>
        <v>485.18657090832647</v>
      </c>
      <c r="AJ278" s="37">
        <f t="shared" si="143"/>
        <v>591.50977752604501</v>
      </c>
      <c r="AK278" s="39">
        <f t="shared" si="144"/>
        <v>3.3805596585846601E-2</v>
      </c>
      <c r="AL278" s="39">
        <f t="shared" si="161"/>
        <v>5.7499999999999996E-2</v>
      </c>
      <c r="AM278" s="72">
        <f t="shared" si="162"/>
        <v>1529.6810024648853</v>
      </c>
      <c r="AO278" s="13">
        <f t="shared" si="145"/>
        <v>0.25</v>
      </c>
      <c r="AP278" s="39">
        <f t="shared" si="163"/>
        <v>3.1049999999999998E-2</v>
      </c>
      <c r="AQ278" s="72">
        <f t="shared" si="164"/>
        <v>0</v>
      </c>
      <c r="AS278" s="58">
        <f t="shared" si="174"/>
        <v>1</v>
      </c>
      <c r="AT278" s="57">
        <f t="shared" si="174"/>
        <v>1</v>
      </c>
      <c r="AU278" s="57">
        <f t="shared" si="174"/>
        <v>2.2999999999999998</v>
      </c>
      <c r="AV278" s="76">
        <f t="shared" si="146"/>
        <v>0</v>
      </c>
      <c r="AW278" s="76">
        <f t="shared" si="147"/>
        <v>0</v>
      </c>
      <c r="AX278" s="76">
        <f t="shared" si="148"/>
        <v>11537.9859375</v>
      </c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</row>
    <row r="279" spans="1:65" hidden="1" outlineLevel="1" x14ac:dyDescent="0.25">
      <c r="A279" s="84">
        <f t="shared" si="149"/>
        <v>43770</v>
      </c>
      <c r="B279" s="23">
        <f t="shared" si="150"/>
        <v>43770</v>
      </c>
      <c r="C279" s="24">
        <f t="shared" si="165"/>
        <v>229</v>
      </c>
      <c r="D279" s="25">
        <f t="shared" si="151"/>
        <v>19.083333333333332</v>
      </c>
      <c r="F279" s="76">
        <f t="shared" si="139"/>
        <v>14883.577928477112</v>
      </c>
      <c r="G279" s="80">
        <f t="shared" si="140"/>
        <v>-16969.972817783095</v>
      </c>
      <c r="H279" s="80">
        <f t="shared" si="152"/>
        <v>-2086.3948893059824</v>
      </c>
      <c r="I279" s="112"/>
      <c r="J279" s="53">
        <f t="shared" si="170"/>
        <v>0</v>
      </c>
      <c r="K279" s="53">
        <f t="shared" si="170"/>
        <v>0</v>
      </c>
      <c r="L279" s="53">
        <f t="shared" si="170"/>
        <v>0</v>
      </c>
      <c r="M279" s="53">
        <f t="shared" si="170"/>
        <v>0</v>
      </c>
      <c r="N279" s="53">
        <f t="shared" si="170"/>
        <v>0</v>
      </c>
      <c r="O279" s="54">
        <f t="shared" si="170"/>
        <v>5016515.625</v>
      </c>
      <c r="Q279" s="66">
        <f t="shared" si="153"/>
        <v>2.9</v>
      </c>
      <c r="R279" s="58">
        <f t="shared" si="171"/>
        <v>-7.0000000000000007E-2</v>
      </c>
      <c r="S279" s="57">
        <f t="shared" si="171"/>
        <v>0.1</v>
      </c>
      <c r="T279" s="76">
        <f t="shared" si="154"/>
        <v>14883.577928477112</v>
      </c>
      <c r="U279" s="76">
        <f t="shared" si="155"/>
        <v>0</v>
      </c>
      <c r="W279" s="37">
        <f t="shared" si="156"/>
        <v>486.66666666665975</v>
      </c>
      <c r="X279" s="37">
        <f t="shared" si="141"/>
        <v>486.96614479097815</v>
      </c>
      <c r="Y279" s="39">
        <f t="shared" si="172"/>
        <v>0.61210299835435911</v>
      </c>
      <c r="Z279" s="39">
        <f t="shared" si="172"/>
        <v>0.58433123803398956</v>
      </c>
      <c r="AA279" s="72">
        <f t="shared" si="157"/>
        <v>973.6328114576379</v>
      </c>
      <c r="AB279" s="41"/>
      <c r="AC279" s="37">
        <f t="shared" si="158"/>
        <v>1591.6666666666442</v>
      </c>
      <c r="AD279" s="37">
        <f t="shared" si="142"/>
        <v>433.50634509007409</v>
      </c>
      <c r="AE279" s="39">
        <f t="shared" si="173"/>
        <v>0.50712409785116563</v>
      </c>
      <c r="AF279" s="39">
        <f t="shared" si="173"/>
        <v>0.1819549762406629</v>
      </c>
      <c r="AG279" s="72">
        <f t="shared" si="159"/>
        <v>2927.8867012074206</v>
      </c>
      <c r="AI279" s="37">
        <f t="shared" si="160"/>
        <v>485.18657090832647</v>
      </c>
      <c r="AJ279" s="37">
        <f t="shared" si="143"/>
        <v>592.12243142077273</v>
      </c>
      <c r="AK279" s="39">
        <f t="shared" si="144"/>
        <v>3.3840610597784898E-2</v>
      </c>
      <c r="AL279" s="39">
        <f t="shared" si="161"/>
        <v>5.7499999999999996E-2</v>
      </c>
      <c r="AM279" s="72">
        <f t="shared" si="162"/>
        <v>1530.4673676180373</v>
      </c>
      <c r="AO279" s="13">
        <f t="shared" si="145"/>
        <v>0.25</v>
      </c>
      <c r="AP279" s="39">
        <f t="shared" si="163"/>
        <v>3.1049999999999998E-2</v>
      </c>
      <c r="AQ279" s="72">
        <f t="shared" si="164"/>
        <v>0</v>
      </c>
      <c r="AS279" s="58">
        <f t="shared" si="174"/>
        <v>1</v>
      </c>
      <c r="AT279" s="57">
        <f t="shared" si="174"/>
        <v>1</v>
      </c>
      <c r="AU279" s="57">
        <f t="shared" si="174"/>
        <v>2.2999999999999998</v>
      </c>
      <c r="AV279" s="76">
        <f t="shared" si="146"/>
        <v>0</v>
      </c>
      <c r="AW279" s="76">
        <f t="shared" si="147"/>
        <v>0</v>
      </c>
      <c r="AX279" s="76">
        <f t="shared" si="148"/>
        <v>11537.9859375</v>
      </c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</row>
    <row r="280" spans="1:65" hidden="1" outlineLevel="1" x14ac:dyDescent="0.25">
      <c r="A280" s="84">
        <f t="shared" si="149"/>
        <v>43800</v>
      </c>
      <c r="B280" s="23">
        <f t="shared" si="150"/>
        <v>43800</v>
      </c>
      <c r="C280" s="24">
        <f t="shared" si="165"/>
        <v>230</v>
      </c>
      <c r="D280" s="25">
        <f t="shared" si="151"/>
        <v>19.166666666666668</v>
      </c>
      <c r="F280" s="76">
        <f t="shared" si="139"/>
        <v>14883.577928477112</v>
      </c>
      <c r="G280" s="80">
        <f t="shared" si="140"/>
        <v>-16973.273060718864</v>
      </c>
      <c r="H280" s="80">
        <f t="shared" si="152"/>
        <v>-2089.6951322417517</v>
      </c>
      <c r="I280" s="112"/>
      <c r="J280" s="53">
        <f t="shared" si="170"/>
        <v>0</v>
      </c>
      <c r="K280" s="53">
        <f t="shared" si="170"/>
        <v>0</v>
      </c>
      <c r="L280" s="53">
        <f t="shared" si="170"/>
        <v>0</v>
      </c>
      <c r="M280" s="53">
        <f t="shared" si="170"/>
        <v>0</v>
      </c>
      <c r="N280" s="53">
        <f t="shared" si="170"/>
        <v>0</v>
      </c>
      <c r="O280" s="54">
        <f t="shared" si="170"/>
        <v>5016515.625</v>
      </c>
      <c r="Q280" s="66">
        <f t="shared" si="153"/>
        <v>2.9</v>
      </c>
      <c r="R280" s="58">
        <f t="shared" si="171"/>
        <v>-7.0000000000000007E-2</v>
      </c>
      <c r="S280" s="57">
        <f t="shared" si="171"/>
        <v>0.1</v>
      </c>
      <c r="T280" s="76">
        <f t="shared" si="154"/>
        <v>14883.577928477112</v>
      </c>
      <c r="U280" s="76">
        <f t="shared" si="155"/>
        <v>0</v>
      </c>
      <c r="W280" s="37">
        <f t="shared" si="156"/>
        <v>486.6666666666805</v>
      </c>
      <c r="X280" s="37">
        <f t="shared" si="141"/>
        <v>487.63737451208908</v>
      </c>
      <c r="Y280" s="39">
        <f t="shared" si="172"/>
        <v>0.61294671558041014</v>
      </c>
      <c r="Z280" s="39">
        <f t="shared" si="172"/>
        <v>0.58513667491728283</v>
      </c>
      <c r="AA280" s="72">
        <f t="shared" si="157"/>
        <v>974.30404117876958</v>
      </c>
      <c r="AB280" s="41"/>
      <c r="AC280" s="37">
        <f t="shared" si="158"/>
        <v>1591.666666666712</v>
      </c>
      <c r="AD280" s="37">
        <f t="shared" si="142"/>
        <v>434.10388630772786</v>
      </c>
      <c r="AE280" s="39">
        <f t="shared" si="173"/>
        <v>0.50782311311208239</v>
      </c>
      <c r="AF280" s="39">
        <f t="shared" si="173"/>
        <v>0.18220578133103607</v>
      </c>
      <c r="AG280" s="72">
        <f t="shared" si="159"/>
        <v>2929.7285347942852</v>
      </c>
      <c r="AI280" s="37">
        <f t="shared" si="160"/>
        <v>485.18657090834716</v>
      </c>
      <c r="AJ280" s="37">
        <f t="shared" si="143"/>
        <v>592.73571986935553</v>
      </c>
      <c r="AK280" s="39">
        <f t="shared" si="144"/>
        <v>3.3875660875346512E-2</v>
      </c>
      <c r="AL280" s="39">
        <f t="shared" si="161"/>
        <v>5.7499999999999996E-2</v>
      </c>
      <c r="AM280" s="72">
        <f t="shared" si="162"/>
        <v>1531.2545472458085</v>
      </c>
      <c r="AO280" s="13">
        <f t="shared" si="145"/>
        <v>0.25</v>
      </c>
      <c r="AP280" s="39">
        <f t="shared" si="163"/>
        <v>3.1049999999999998E-2</v>
      </c>
      <c r="AQ280" s="72">
        <f t="shared" si="164"/>
        <v>0</v>
      </c>
      <c r="AS280" s="58">
        <f t="shared" si="174"/>
        <v>1</v>
      </c>
      <c r="AT280" s="57">
        <f t="shared" si="174"/>
        <v>1</v>
      </c>
      <c r="AU280" s="57">
        <f t="shared" si="174"/>
        <v>2.2999999999999998</v>
      </c>
      <c r="AV280" s="76">
        <f t="shared" si="146"/>
        <v>0</v>
      </c>
      <c r="AW280" s="76">
        <f t="shared" si="147"/>
        <v>0</v>
      </c>
      <c r="AX280" s="76">
        <f t="shared" si="148"/>
        <v>11537.9859375</v>
      </c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</row>
    <row r="281" spans="1:65" hidden="1" outlineLevel="1" x14ac:dyDescent="0.25">
      <c r="A281" s="84">
        <f t="shared" si="149"/>
        <v>43831</v>
      </c>
      <c r="B281" s="23">
        <f t="shared" si="150"/>
        <v>43831</v>
      </c>
      <c r="C281" s="24">
        <f t="shared" si="165"/>
        <v>231</v>
      </c>
      <c r="D281" s="25">
        <f t="shared" si="151"/>
        <v>19.25</v>
      </c>
      <c r="F281" s="76">
        <f t="shared" si="139"/>
        <v>14883.577928477112</v>
      </c>
      <c r="G281" s="80">
        <f t="shared" si="140"/>
        <v>-16976.577582956135</v>
      </c>
      <c r="H281" s="80">
        <f t="shared" si="152"/>
        <v>-2092.9996544790229</v>
      </c>
      <c r="I281" s="112"/>
      <c r="J281" s="53">
        <f t="shared" si="170"/>
        <v>0</v>
      </c>
      <c r="K281" s="53">
        <f t="shared" si="170"/>
        <v>0</v>
      </c>
      <c r="L281" s="53">
        <f t="shared" si="170"/>
        <v>0</v>
      </c>
      <c r="M281" s="53">
        <f t="shared" si="170"/>
        <v>0</v>
      </c>
      <c r="N281" s="53">
        <f t="shared" si="170"/>
        <v>0</v>
      </c>
      <c r="O281" s="54">
        <f t="shared" si="170"/>
        <v>5016515.625</v>
      </c>
      <c r="Q281" s="66">
        <f t="shared" si="153"/>
        <v>2.9</v>
      </c>
      <c r="R281" s="58">
        <f t="shared" si="171"/>
        <v>-7.0000000000000007E-2</v>
      </c>
      <c r="S281" s="57">
        <f t="shared" si="171"/>
        <v>0.1</v>
      </c>
      <c r="T281" s="76">
        <f t="shared" si="154"/>
        <v>14883.577928477112</v>
      </c>
      <c r="U281" s="76">
        <f t="shared" si="155"/>
        <v>0</v>
      </c>
      <c r="W281" s="37">
        <f t="shared" si="156"/>
        <v>486.66666666665975</v>
      </c>
      <c r="X281" s="37">
        <f t="shared" si="141"/>
        <v>488.30952945012325</v>
      </c>
      <c r="Y281" s="39">
        <f t="shared" si="172"/>
        <v>0.61379159577863973</v>
      </c>
      <c r="Z281" s="39">
        <f t="shared" si="172"/>
        <v>0.58594322200747717</v>
      </c>
      <c r="AA281" s="72">
        <f t="shared" si="157"/>
        <v>974.97619611678306</v>
      </c>
      <c r="AB281" s="41"/>
      <c r="AC281" s="37">
        <f t="shared" si="158"/>
        <v>1591.6666666666442</v>
      </c>
      <c r="AD281" s="37">
        <f t="shared" si="142"/>
        <v>434.70225117074426</v>
      </c>
      <c r="AE281" s="39">
        <f t="shared" si="173"/>
        <v>0.50852309188930034</v>
      </c>
      <c r="AF281" s="39">
        <f t="shared" si="173"/>
        <v>0.18245693212887301</v>
      </c>
      <c r="AG281" s="72">
        <f t="shared" si="159"/>
        <v>2931.5729071477017</v>
      </c>
      <c r="AI281" s="37">
        <f t="shared" si="160"/>
        <v>485.18657090832647</v>
      </c>
      <c r="AJ281" s="37">
        <f t="shared" si="143"/>
        <v>593.34964352895429</v>
      </c>
      <c r="AK281" s="39">
        <f t="shared" si="144"/>
        <v>3.3910747456093425E-2</v>
      </c>
      <c r="AL281" s="39">
        <f t="shared" si="161"/>
        <v>5.7499999999999996E-2</v>
      </c>
      <c r="AM281" s="72">
        <f t="shared" si="162"/>
        <v>1532.0425421916498</v>
      </c>
      <c r="AO281" s="13">
        <f t="shared" si="145"/>
        <v>0.25</v>
      </c>
      <c r="AP281" s="39">
        <f t="shared" si="163"/>
        <v>3.1049999999999998E-2</v>
      </c>
      <c r="AQ281" s="72">
        <f t="shared" si="164"/>
        <v>0</v>
      </c>
      <c r="AS281" s="58">
        <f t="shared" si="174"/>
        <v>1</v>
      </c>
      <c r="AT281" s="57">
        <f t="shared" si="174"/>
        <v>1</v>
      </c>
      <c r="AU281" s="57">
        <f t="shared" si="174"/>
        <v>2.2999999999999998</v>
      </c>
      <c r="AV281" s="76">
        <f t="shared" si="146"/>
        <v>0</v>
      </c>
      <c r="AW281" s="76">
        <f t="shared" si="147"/>
        <v>0</v>
      </c>
      <c r="AX281" s="76">
        <f t="shared" si="148"/>
        <v>11537.9859375</v>
      </c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</row>
    <row r="282" spans="1:65" hidden="1" outlineLevel="1" x14ac:dyDescent="0.25">
      <c r="A282" s="84">
        <f t="shared" si="149"/>
        <v>43862</v>
      </c>
      <c r="B282" s="23">
        <f t="shared" si="150"/>
        <v>43862</v>
      </c>
      <c r="C282" s="24">
        <f t="shared" si="165"/>
        <v>232</v>
      </c>
      <c r="D282" s="25">
        <f t="shared" si="151"/>
        <v>19.333333333333332</v>
      </c>
      <c r="F282" s="76">
        <f t="shared" si="139"/>
        <v>14883.577928477112</v>
      </c>
      <c r="G282" s="80">
        <f t="shared" si="140"/>
        <v>-16979.886390114618</v>
      </c>
      <c r="H282" s="80">
        <f t="shared" si="152"/>
        <v>-2096.3084616375054</v>
      </c>
      <c r="I282" s="112"/>
      <c r="J282" s="53">
        <f t="shared" si="170"/>
        <v>0</v>
      </c>
      <c r="K282" s="53">
        <f t="shared" si="170"/>
        <v>0</v>
      </c>
      <c r="L282" s="53">
        <f t="shared" si="170"/>
        <v>0</v>
      </c>
      <c r="M282" s="53">
        <f t="shared" si="170"/>
        <v>0</v>
      </c>
      <c r="N282" s="53">
        <f t="shared" si="170"/>
        <v>0</v>
      </c>
      <c r="O282" s="54">
        <f t="shared" si="170"/>
        <v>5016515.625</v>
      </c>
      <c r="Q282" s="66">
        <f t="shared" si="153"/>
        <v>2.9</v>
      </c>
      <c r="R282" s="58">
        <f t="shared" si="171"/>
        <v>-7.0000000000000007E-2</v>
      </c>
      <c r="S282" s="57">
        <f t="shared" si="171"/>
        <v>0.1</v>
      </c>
      <c r="T282" s="76">
        <f t="shared" si="154"/>
        <v>14883.577928477112</v>
      </c>
      <c r="U282" s="76">
        <f t="shared" si="155"/>
        <v>0</v>
      </c>
      <c r="W282" s="37">
        <f t="shared" si="156"/>
        <v>486.66666666665975</v>
      </c>
      <c r="X282" s="37">
        <f t="shared" si="141"/>
        <v>488.98261088045376</v>
      </c>
      <c r="Y282" s="39">
        <f t="shared" si="172"/>
        <v>0.61463764055207837</v>
      </c>
      <c r="Z282" s="39">
        <f t="shared" si="172"/>
        <v>0.58675088083487159</v>
      </c>
      <c r="AA282" s="72">
        <f t="shared" si="157"/>
        <v>975.64927754711357</v>
      </c>
      <c r="AB282" s="41"/>
      <c r="AC282" s="37">
        <f t="shared" si="158"/>
        <v>1591.6666666666442</v>
      </c>
      <c r="AD282" s="37">
        <f t="shared" si="142"/>
        <v>435.30144081448378</v>
      </c>
      <c r="AE282" s="39">
        <f t="shared" si="173"/>
        <v>0.50922403551092166</v>
      </c>
      <c r="AF282" s="39">
        <f t="shared" si="173"/>
        <v>0.18270842911069377</v>
      </c>
      <c r="AG282" s="72">
        <f t="shared" si="159"/>
        <v>2933.4198217673438</v>
      </c>
      <c r="AI282" s="37">
        <f t="shared" si="160"/>
        <v>485.18657090832647</v>
      </c>
      <c r="AJ282" s="37">
        <f t="shared" si="143"/>
        <v>593.96420305756203</v>
      </c>
      <c r="AK282" s="39">
        <f t="shared" si="144"/>
        <v>3.3945870377626509E-2</v>
      </c>
      <c r="AL282" s="39">
        <f t="shared" si="161"/>
        <v>5.7499999999999996E-2</v>
      </c>
      <c r="AM282" s="72">
        <f t="shared" si="162"/>
        <v>1532.8313533001619</v>
      </c>
      <c r="AO282" s="13">
        <f t="shared" si="145"/>
        <v>0.25</v>
      </c>
      <c r="AP282" s="39">
        <f t="shared" si="163"/>
        <v>3.1049999999999998E-2</v>
      </c>
      <c r="AQ282" s="72">
        <f t="shared" si="164"/>
        <v>0</v>
      </c>
      <c r="AS282" s="58">
        <f t="shared" si="174"/>
        <v>1</v>
      </c>
      <c r="AT282" s="57">
        <f t="shared" si="174"/>
        <v>1</v>
      </c>
      <c r="AU282" s="57">
        <f t="shared" si="174"/>
        <v>2.2999999999999998</v>
      </c>
      <c r="AV282" s="76">
        <f t="shared" si="146"/>
        <v>0</v>
      </c>
      <c r="AW282" s="76">
        <f t="shared" si="147"/>
        <v>0</v>
      </c>
      <c r="AX282" s="76">
        <f t="shared" si="148"/>
        <v>11537.9859375</v>
      </c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</row>
    <row r="283" spans="1:65" hidden="1" outlineLevel="1" x14ac:dyDescent="0.25">
      <c r="A283" s="84">
        <f t="shared" si="149"/>
        <v>43891</v>
      </c>
      <c r="B283" s="23">
        <f t="shared" si="150"/>
        <v>43891</v>
      </c>
      <c r="C283" s="24">
        <f t="shared" si="165"/>
        <v>233</v>
      </c>
      <c r="D283" s="25">
        <f t="shared" si="151"/>
        <v>19.416666666666668</v>
      </c>
      <c r="F283" s="76">
        <f t="shared" si="139"/>
        <v>14883.577928477112</v>
      </c>
      <c r="G283" s="80">
        <f t="shared" si="140"/>
        <v>-16983.199487820959</v>
      </c>
      <c r="H283" s="80">
        <f t="shared" si="152"/>
        <v>-2099.6215593438465</v>
      </c>
      <c r="I283" s="112"/>
      <c r="J283" s="53">
        <f t="shared" si="170"/>
        <v>0</v>
      </c>
      <c r="K283" s="53">
        <f t="shared" si="170"/>
        <v>0</v>
      </c>
      <c r="L283" s="53">
        <f t="shared" si="170"/>
        <v>0</v>
      </c>
      <c r="M283" s="53">
        <f t="shared" si="170"/>
        <v>0</v>
      </c>
      <c r="N283" s="53">
        <f t="shared" si="170"/>
        <v>0</v>
      </c>
      <c r="O283" s="54">
        <f t="shared" si="170"/>
        <v>5016515.625</v>
      </c>
      <c r="Q283" s="66">
        <f t="shared" si="153"/>
        <v>2.9</v>
      </c>
      <c r="R283" s="58">
        <f t="shared" si="171"/>
        <v>-7.0000000000000007E-2</v>
      </c>
      <c r="S283" s="57">
        <f t="shared" si="171"/>
        <v>0.1</v>
      </c>
      <c r="T283" s="76">
        <f t="shared" si="154"/>
        <v>14883.577928477112</v>
      </c>
      <c r="U283" s="76">
        <f t="shared" si="155"/>
        <v>0</v>
      </c>
      <c r="W283" s="37">
        <f t="shared" si="156"/>
        <v>486.6666666666805</v>
      </c>
      <c r="X283" s="37">
        <f t="shared" si="141"/>
        <v>489.65662008014925</v>
      </c>
      <c r="Y283" s="39">
        <f t="shared" si="172"/>
        <v>0.61548485150596577</v>
      </c>
      <c r="Z283" s="39">
        <f t="shared" si="172"/>
        <v>0.58755965293187484</v>
      </c>
      <c r="AA283" s="72">
        <f t="shared" si="157"/>
        <v>976.32328674682981</v>
      </c>
      <c r="AB283" s="41"/>
      <c r="AC283" s="37">
        <f t="shared" si="158"/>
        <v>1591.666666666712</v>
      </c>
      <c r="AD283" s="37">
        <f t="shared" si="142"/>
        <v>435.90145637581713</v>
      </c>
      <c r="AE283" s="39">
        <f t="shared" si="173"/>
        <v>0.50992594530687896</v>
      </c>
      <c r="AF283" s="39">
        <f t="shared" si="173"/>
        <v>0.18296027275367518</v>
      </c>
      <c r="AG283" s="72">
        <f t="shared" si="159"/>
        <v>2935.2692821574465</v>
      </c>
      <c r="AI283" s="37">
        <f t="shared" si="160"/>
        <v>485.18657090834716</v>
      </c>
      <c r="AJ283" s="37">
        <f t="shared" si="143"/>
        <v>594.57939911377787</v>
      </c>
      <c r="AK283" s="39">
        <f t="shared" si="144"/>
        <v>3.3981029677585609E-2</v>
      </c>
      <c r="AL283" s="39">
        <f t="shared" si="161"/>
        <v>5.7499999999999996E-2</v>
      </c>
      <c r="AM283" s="72">
        <f t="shared" si="162"/>
        <v>1533.6209814166825</v>
      </c>
      <c r="AO283" s="13">
        <f t="shared" si="145"/>
        <v>0.25</v>
      </c>
      <c r="AP283" s="39">
        <f t="shared" si="163"/>
        <v>3.1049999999999998E-2</v>
      </c>
      <c r="AQ283" s="72">
        <f t="shared" si="164"/>
        <v>0</v>
      </c>
      <c r="AS283" s="58">
        <f t="shared" si="174"/>
        <v>1</v>
      </c>
      <c r="AT283" s="57">
        <f t="shared" si="174"/>
        <v>1</v>
      </c>
      <c r="AU283" s="57">
        <f t="shared" si="174"/>
        <v>2.2999999999999998</v>
      </c>
      <c r="AV283" s="76">
        <f t="shared" si="146"/>
        <v>0</v>
      </c>
      <c r="AW283" s="76">
        <f t="shared" si="147"/>
        <v>0</v>
      </c>
      <c r="AX283" s="76">
        <f t="shared" si="148"/>
        <v>11537.9859375</v>
      </c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</row>
    <row r="284" spans="1:65" hidden="1" outlineLevel="1" x14ac:dyDescent="0.25">
      <c r="A284" s="84">
        <f t="shared" si="149"/>
        <v>43922</v>
      </c>
      <c r="B284" s="23">
        <f t="shared" si="150"/>
        <v>43922</v>
      </c>
      <c r="C284" s="24">
        <f t="shared" si="165"/>
        <v>234</v>
      </c>
      <c r="D284" s="25">
        <f t="shared" si="151"/>
        <v>19.5</v>
      </c>
      <c r="F284" s="76">
        <f t="shared" si="139"/>
        <v>14883.577928477112</v>
      </c>
      <c r="G284" s="80">
        <f t="shared" si="140"/>
        <v>-16986.51688170874</v>
      </c>
      <c r="H284" s="80">
        <f t="shared" si="152"/>
        <v>-2102.9389532316272</v>
      </c>
      <c r="I284" s="112"/>
      <c r="J284" s="53">
        <f t="shared" si="170"/>
        <v>0</v>
      </c>
      <c r="K284" s="53">
        <f t="shared" si="170"/>
        <v>0</v>
      </c>
      <c r="L284" s="53">
        <f t="shared" si="170"/>
        <v>0</v>
      </c>
      <c r="M284" s="53">
        <f t="shared" si="170"/>
        <v>0</v>
      </c>
      <c r="N284" s="53">
        <f t="shared" si="170"/>
        <v>0</v>
      </c>
      <c r="O284" s="54">
        <f t="shared" si="170"/>
        <v>5016515.625</v>
      </c>
      <c r="Q284" s="66">
        <f t="shared" si="153"/>
        <v>2.9</v>
      </c>
      <c r="R284" s="58">
        <f t="shared" si="171"/>
        <v>-7.0000000000000007E-2</v>
      </c>
      <c r="S284" s="57">
        <f t="shared" si="171"/>
        <v>0.1</v>
      </c>
      <c r="T284" s="76">
        <f t="shared" si="154"/>
        <v>14883.577928477112</v>
      </c>
      <c r="U284" s="76">
        <f t="shared" si="155"/>
        <v>0</v>
      </c>
      <c r="W284" s="37">
        <f t="shared" si="156"/>
        <v>486.66666666665975</v>
      </c>
      <c r="X284" s="37">
        <f t="shared" si="141"/>
        <v>490.33155832797593</v>
      </c>
      <c r="Y284" s="39">
        <f t="shared" si="172"/>
        <v>0.61633323024775466</v>
      </c>
      <c r="Z284" s="39">
        <f t="shared" si="172"/>
        <v>0.58836953983300755</v>
      </c>
      <c r="AA284" s="72">
        <f t="shared" si="157"/>
        <v>976.99822499463562</v>
      </c>
      <c r="AB284" s="41"/>
      <c r="AC284" s="37">
        <f t="shared" si="158"/>
        <v>1591.6666666666442</v>
      </c>
      <c r="AD284" s="37">
        <f t="shared" si="142"/>
        <v>436.50229899312581</v>
      </c>
      <c r="AE284" s="39">
        <f t="shared" si="173"/>
        <v>0.51062882260893838</v>
      </c>
      <c r="AF284" s="39">
        <f t="shared" si="173"/>
        <v>0.1832124635356519</v>
      </c>
      <c r="AG284" s="72">
        <f t="shared" si="159"/>
        <v>2937.1212918268188</v>
      </c>
      <c r="AI284" s="37">
        <f t="shared" si="160"/>
        <v>485.18657090832647</v>
      </c>
      <c r="AJ284" s="37">
        <f t="shared" si="143"/>
        <v>595.19523235680629</v>
      </c>
      <c r="AK284" s="39">
        <f t="shared" si="144"/>
        <v>3.4016225393649513E-2</v>
      </c>
      <c r="AL284" s="39">
        <f t="shared" si="161"/>
        <v>5.7499999999999996E-2</v>
      </c>
      <c r="AM284" s="72">
        <f t="shared" si="162"/>
        <v>1534.4114273872856</v>
      </c>
      <c r="AO284" s="13">
        <f t="shared" si="145"/>
        <v>0.25</v>
      </c>
      <c r="AP284" s="39">
        <f t="shared" si="163"/>
        <v>3.1049999999999998E-2</v>
      </c>
      <c r="AQ284" s="72">
        <f t="shared" si="164"/>
        <v>0</v>
      </c>
      <c r="AS284" s="58">
        <f t="shared" si="174"/>
        <v>1</v>
      </c>
      <c r="AT284" s="57">
        <f t="shared" si="174"/>
        <v>1</v>
      </c>
      <c r="AU284" s="57">
        <f t="shared" si="174"/>
        <v>2.2999999999999998</v>
      </c>
      <c r="AV284" s="76">
        <f t="shared" si="146"/>
        <v>0</v>
      </c>
      <c r="AW284" s="76">
        <f t="shared" si="147"/>
        <v>0</v>
      </c>
      <c r="AX284" s="76">
        <f t="shared" si="148"/>
        <v>11537.9859375</v>
      </c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</row>
    <row r="285" spans="1:65" hidden="1" outlineLevel="1" x14ac:dyDescent="0.25">
      <c r="A285" s="84">
        <f t="shared" si="149"/>
        <v>43952</v>
      </c>
      <c r="B285" s="23">
        <f t="shared" si="150"/>
        <v>43952</v>
      </c>
      <c r="C285" s="24">
        <f t="shared" si="165"/>
        <v>235</v>
      </c>
      <c r="D285" s="25">
        <f t="shared" si="151"/>
        <v>19.583333333333332</v>
      </c>
      <c r="F285" s="76">
        <f t="shared" si="139"/>
        <v>14883.577928477112</v>
      </c>
      <c r="G285" s="80">
        <f t="shared" si="140"/>
        <v>-16989.838577420069</v>
      </c>
      <c r="H285" s="80">
        <f t="shared" si="152"/>
        <v>-2106.2606489429563</v>
      </c>
      <c r="I285" s="112"/>
      <c r="J285" s="53">
        <f t="shared" si="170"/>
        <v>0</v>
      </c>
      <c r="K285" s="53">
        <f t="shared" si="170"/>
        <v>0</v>
      </c>
      <c r="L285" s="53">
        <f t="shared" si="170"/>
        <v>0</v>
      </c>
      <c r="M285" s="53">
        <f t="shared" si="170"/>
        <v>0</v>
      </c>
      <c r="N285" s="53">
        <f t="shared" si="170"/>
        <v>0</v>
      </c>
      <c r="O285" s="54">
        <f t="shared" si="170"/>
        <v>5016515.625</v>
      </c>
      <c r="Q285" s="66">
        <f t="shared" si="153"/>
        <v>2.9</v>
      </c>
      <c r="R285" s="58">
        <f t="shared" si="171"/>
        <v>-7.0000000000000007E-2</v>
      </c>
      <c r="S285" s="57">
        <f t="shared" si="171"/>
        <v>0.1</v>
      </c>
      <c r="T285" s="76">
        <f t="shared" si="154"/>
        <v>14883.577928477112</v>
      </c>
      <c r="U285" s="76">
        <f t="shared" si="155"/>
        <v>0</v>
      </c>
      <c r="W285" s="37">
        <f t="shared" si="156"/>
        <v>486.66666666665975</v>
      </c>
      <c r="X285" s="37">
        <f t="shared" si="141"/>
        <v>491.00742690458799</v>
      </c>
      <c r="Y285" s="39">
        <f t="shared" si="172"/>
        <v>0.61718277838711322</v>
      </c>
      <c r="Z285" s="39">
        <f t="shared" si="172"/>
        <v>0.58918054307490542</v>
      </c>
      <c r="AA285" s="72">
        <f t="shared" si="157"/>
        <v>977.67409357124779</v>
      </c>
      <c r="AB285" s="41"/>
      <c r="AC285" s="37">
        <f t="shared" si="158"/>
        <v>1591.6666666666442</v>
      </c>
      <c r="AD285" s="37">
        <f t="shared" si="142"/>
        <v>437.1039698064717</v>
      </c>
      <c r="AE285" s="39">
        <f t="shared" si="173"/>
        <v>0.51133266875070149</v>
      </c>
      <c r="AF285" s="39">
        <f t="shared" si="173"/>
        <v>0.18346500193511714</v>
      </c>
      <c r="AG285" s="72">
        <f t="shared" si="159"/>
        <v>2938.9758542896225</v>
      </c>
      <c r="AI285" s="37">
        <f t="shared" si="160"/>
        <v>485.18657090832647</v>
      </c>
      <c r="AJ285" s="37">
        <f t="shared" si="143"/>
        <v>595.81170344668726</v>
      </c>
      <c r="AK285" s="39">
        <f t="shared" si="144"/>
        <v>3.4051457563536065E-2</v>
      </c>
      <c r="AL285" s="39">
        <f t="shared" si="161"/>
        <v>5.7499999999999996E-2</v>
      </c>
      <c r="AM285" s="72">
        <f t="shared" si="162"/>
        <v>1535.2026920591984</v>
      </c>
      <c r="AO285" s="13">
        <f t="shared" si="145"/>
        <v>0.25</v>
      </c>
      <c r="AP285" s="39">
        <f t="shared" si="163"/>
        <v>3.1049999999999998E-2</v>
      </c>
      <c r="AQ285" s="72">
        <f t="shared" si="164"/>
        <v>0</v>
      </c>
      <c r="AS285" s="58">
        <f t="shared" si="174"/>
        <v>1</v>
      </c>
      <c r="AT285" s="57">
        <f t="shared" si="174"/>
        <v>1</v>
      </c>
      <c r="AU285" s="57">
        <f t="shared" si="174"/>
        <v>2.2999999999999998</v>
      </c>
      <c r="AV285" s="76">
        <f t="shared" si="146"/>
        <v>0</v>
      </c>
      <c r="AW285" s="76">
        <f t="shared" si="147"/>
        <v>0</v>
      </c>
      <c r="AX285" s="76">
        <f t="shared" si="148"/>
        <v>11537.9859375</v>
      </c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</row>
    <row r="286" spans="1:65" hidden="1" outlineLevel="1" x14ac:dyDescent="0.25">
      <c r="A286" s="84">
        <f t="shared" si="149"/>
        <v>43983</v>
      </c>
      <c r="B286" s="23">
        <f t="shared" si="150"/>
        <v>43983</v>
      </c>
      <c r="C286" s="24">
        <f t="shared" si="165"/>
        <v>236</v>
      </c>
      <c r="D286" s="25">
        <f t="shared" si="151"/>
        <v>19.666666666666668</v>
      </c>
      <c r="F286" s="76">
        <f t="shared" si="139"/>
        <v>14883.577928477112</v>
      </c>
      <c r="G286" s="80">
        <f t="shared" si="140"/>
        <v>-16993.164580604018</v>
      </c>
      <c r="H286" s="80">
        <f t="shared" si="152"/>
        <v>-2109.5866521269054</v>
      </c>
      <c r="I286" s="112"/>
      <c r="J286" s="53">
        <f t="shared" si="170"/>
        <v>0</v>
      </c>
      <c r="K286" s="53">
        <f t="shared" si="170"/>
        <v>0</v>
      </c>
      <c r="L286" s="53">
        <f t="shared" si="170"/>
        <v>0</v>
      </c>
      <c r="M286" s="53">
        <f t="shared" si="170"/>
        <v>0</v>
      </c>
      <c r="N286" s="53">
        <f t="shared" si="170"/>
        <v>0</v>
      </c>
      <c r="O286" s="54">
        <f t="shared" si="170"/>
        <v>5016515.625</v>
      </c>
      <c r="Q286" s="66">
        <f t="shared" si="153"/>
        <v>2.9</v>
      </c>
      <c r="R286" s="58">
        <f t="shared" si="171"/>
        <v>-7.0000000000000007E-2</v>
      </c>
      <c r="S286" s="57">
        <f t="shared" si="171"/>
        <v>0.1</v>
      </c>
      <c r="T286" s="76">
        <f t="shared" si="154"/>
        <v>14883.577928477112</v>
      </c>
      <c r="U286" s="76">
        <f t="shared" si="155"/>
        <v>0</v>
      </c>
      <c r="W286" s="37">
        <f t="shared" si="156"/>
        <v>486.6666666666805</v>
      </c>
      <c r="X286" s="37">
        <f t="shared" si="141"/>
        <v>491.68422709234238</v>
      </c>
      <c r="Y286" s="39">
        <f t="shared" si="172"/>
        <v>0.61803349753592829</v>
      </c>
      <c r="Z286" s="39">
        <f t="shared" si="172"/>
        <v>0.58999266419632268</v>
      </c>
      <c r="AA286" s="72">
        <f t="shared" si="157"/>
        <v>978.35089375902294</v>
      </c>
      <c r="AB286" s="41"/>
      <c r="AC286" s="37">
        <f t="shared" si="158"/>
        <v>1591.666666666712</v>
      </c>
      <c r="AD286" s="37">
        <f t="shared" si="142"/>
        <v>437.70646995743306</v>
      </c>
      <c r="AE286" s="39">
        <f t="shared" si="173"/>
        <v>0.51203748506760804</v>
      </c>
      <c r="AF286" s="39">
        <f t="shared" si="173"/>
        <v>0.18371788843122366</v>
      </c>
      <c r="AG286" s="72">
        <f t="shared" si="159"/>
        <v>2940.8329730646055</v>
      </c>
      <c r="AI286" s="37">
        <f t="shared" si="160"/>
        <v>485.18657090834716</v>
      </c>
      <c r="AJ286" s="37">
        <f t="shared" si="143"/>
        <v>596.42881304406842</v>
      </c>
      <c r="AK286" s="39">
        <f t="shared" si="144"/>
        <v>3.4086726225002174E-2</v>
      </c>
      <c r="AL286" s="39">
        <f t="shared" si="161"/>
        <v>5.7499999999999996E-2</v>
      </c>
      <c r="AM286" s="72">
        <f t="shared" si="162"/>
        <v>1535.9947762803884</v>
      </c>
      <c r="AO286" s="13">
        <f t="shared" si="145"/>
        <v>0.25</v>
      </c>
      <c r="AP286" s="39">
        <f t="shared" si="163"/>
        <v>3.1049999999999998E-2</v>
      </c>
      <c r="AQ286" s="72">
        <f t="shared" si="164"/>
        <v>0</v>
      </c>
      <c r="AS286" s="58">
        <f t="shared" si="174"/>
        <v>1</v>
      </c>
      <c r="AT286" s="57">
        <f t="shared" si="174"/>
        <v>1</v>
      </c>
      <c r="AU286" s="57">
        <f t="shared" si="174"/>
        <v>2.2999999999999998</v>
      </c>
      <c r="AV286" s="76">
        <f t="shared" si="146"/>
        <v>0</v>
      </c>
      <c r="AW286" s="76">
        <f t="shared" si="147"/>
        <v>0</v>
      </c>
      <c r="AX286" s="76">
        <f t="shared" si="148"/>
        <v>11537.9859375</v>
      </c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</row>
    <row r="287" spans="1:65" hidden="1" outlineLevel="1" x14ac:dyDescent="0.25">
      <c r="A287" s="84">
        <f t="shared" si="149"/>
        <v>44013</v>
      </c>
      <c r="B287" s="23">
        <f t="shared" si="150"/>
        <v>44013</v>
      </c>
      <c r="C287" s="24">
        <f t="shared" si="165"/>
        <v>237</v>
      </c>
      <c r="D287" s="25">
        <f t="shared" si="151"/>
        <v>19.75</v>
      </c>
      <c r="F287" s="76">
        <f t="shared" si="139"/>
        <v>14883.577928477112</v>
      </c>
      <c r="G287" s="80">
        <f t="shared" si="140"/>
        <v>-16996.494896916629</v>
      </c>
      <c r="H287" s="80">
        <f t="shared" si="152"/>
        <v>-2112.9169684395165</v>
      </c>
      <c r="I287" s="112"/>
      <c r="J287" s="53">
        <f t="shared" si="170"/>
        <v>0</v>
      </c>
      <c r="K287" s="53">
        <f t="shared" si="170"/>
        <v>0</v>
      </c>
      <c r="L287" s="53">
        <f t="shared" si="170"/>
        <v>0</v>
      </c>
      <c r="M287" s="53">
        <f t="shared" si="170"/>
        <v>0</v>
      </c>
      <c r="N287" s="53">
        <f t="shared" si="170"/>
        <v>0</v>
      </c>
      <c r="O287" s="54">
        <f t="shared" si="170"/>
        <v>5016515.625</v>
      </c>
      <c r="Q287" s="66">
        <f t="shared" si="153"/>
        <v>2.9</v>
      </c>
      <c r="R287" s="58">
        <f t="shared" si="171"/>
        <v>-7.0000000000000007E-2</v>
      </c>
      <c r="S287" s="57">
        <f t="shared" si="171"/>
        <v>0.1</v>
      </c>
      <c r="T287" s="76">
        <f t="shared" si="154"/>
        <v>14883.577928477112</v>
      </c>
      <c r="U287" s="76">
        <f t="shared" si="155"/>
        <v>0</v>
      </c>
      <c r="W287" s="37">
        <f t="shared" si="156"/>
        <v>486.66666666665975</v>
      </c>
      <c r="X287" s="37">
        <f t="shared" si="141"/>
        <v>492.36196017530034</v>
      </c>
      <c r="Y287" s="39">
        <f t="shared" si="172"/>
        <v>0.61888538930830905</v>
      </c>
      <c r="Z287" s="39">
        <f t="shared" si="172"/>
        <v>0.59080590473813432</v>
      </c>
      <c r="AA287" s="72">
        <f t="shared" si="157"/>
        <v>979.02862684196009</v>
      </c>
      <c r="AB287" s="41"/>
      <c r="AC287" s="37">
        <f t="shared" si="158"/>
        <v>1591.6666666666442</v>
      </c>
      <c r="AD287" s="37">
        <f t="shared" si="142"/>
        <v>438.30980058910541</v>
      </c>
      <c r="AE287" s="39">
        <f t="shared" si="173"/>
        <v>0.51274327289693888</v>
      </c>
      <c r="AF287" s="39">
        <f t="shared" si="173"/>
        <v>0.18397112350378481</v>
      </c>
      <c r="AG287" s="72">
        <f t="shared" si="159"/>
        <v>2942.6926516751059</v>
      </c>
      <c r="AI287" s="37">
        <f t="shared" si="160"/>
        <v>485.18657090832647</v>
      </c>
      <c r="AJ287" s="37">
        <f t="shared" si="143"/>
        <v>597.04656181020482</v>
      </c>
      <c r="AK287" s="39">
        <f t="shared" si="144"/>
        <v>3.412203141584385E-2</v>
      </c>
      <c r="AL287" s="39">
        <f t="shared" si="161"/>
        <v>5.7499999999999996E-2</v>
      </c>
      <c r="AM287" s="72">
        <f t="shared" si="162"/>
        <v>1536.7876808995613</v>
      </c>
      <c r="AO287" s="13">
        <f t="shared" si="145"/>
        <v>0.25</v>
      </c>
      <c r="AP287" s="39">
        <f t="shared" si="163"/>
        <v>3.1049999999999998E-2</v>
      </c>
      <c r="AQ287" s="72">
        <f t="shared" si="164"/>
        <v>0</v>
      </c>
      <c r="AS287" s="58">
        <f t="shared" si="174"/>
        <v>1</v>
      </c>
      <c r="AT287" s="57">
        <f t="shared" si="174"/>
        <v>1</v>
      </c>
      <c r="AU287" s="57">
        <f t="shared" si="174"/>
        <v>2.2999999999999998</v>
      </c>
      <c r="AV287" s="76">
        <f t="shared" si="146"/>
        <v>0</v>
      </c>
      <c r="AW287" s="76">
        <f t="shared" si="147"/>
        <v>0</v>
      </c>
      <c r="AX287" s="76">
        <f t="shared" si="148"/>
        <v>11537.9859375</v>
      </c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</row>
    <row r="288" spans="1:65" hidden="1" outlineLevel="1" x14ac:dyDescent="0.25">
      <c r="A288" s="84">
        <f t="shared" si="149"/>
        <v>44044</v>
      </c>
      <c r="B288" s="23">
        <f t="shared" si="150"/>
        <v>44044</v>
      </c>
      <c r="C288" s="24">
        <f t="shared" si="165"/>
        <v>238</v>
      </c>
      <c r="D288" s="25">
        <f t="shared" si="151"/>
        <v>19.833333333333332</v>
      </c>
      <c r="F288" s="76">
        <f t="shared" si="139"/>
        <v>14883.577928477112</v>
      </c>
      <c r="G288" s="80">
        <f t="shared" si="140"/>
        <v>-16999.829532022493</v>
      </c>
      <c r="H288" s="80">
        <f t="shared" si="152"/>
        <v>-2116.2516035453809</v>
      </c>
      <c r="I288" s="112"/>
      <c r="J288" s="53">
        <f t="shared" si="170"/>
        <v>0</v>
      </c>
      <c r="K288" s="53">
        <f t="shared" si="170"/>
        <v>0</v>
      </c>
      <c r="L288" s="53">
        <f t="shared" si="170"/>
        <v>0</v>
      </c>
      <c r="M288" s="53">
        <f t="shared" si="170"/>
        <v>0</v>
      </c>
      <c r="N288" s="53">
        <f t="shared" si="170"/>
        <v>0</v>
      </c>
      <c r="O288" s="54">
        <f t="shared" si="170"/>
        <v>5016515.625</v>
      </c>
      <c r="Q288" s="66">
        <f t="shared" si="153"/>
        <v>2.9</v>
      </c>
      <c r="R288" s="58">
        <f t="shared" si="171"/>
        <v>-7.0000000000000007E-2</v>
      </c>
      <c r="S288" s="57">
        <f t="shared" si="171"/>
        <v>0.1</v>
      </c>
      <c r="T288" s="76">
        <f t="shared" si="154"/>
        <v>14883.577928477112</v>
      </c>
      <c r="U288" s="76">
        <f t="shared" si="155"/>
        <v>0</v>
      </c>
      <c r="W288" s="37">
        <f t="shared" si="156"/>
        <v>486.66666666665975</v>
      </c>
      <c r="X288" s="37">
        <f t="shared" si="141"/>
        <v>493.04062743941932</v>
      </c>
      <c r="Y288" s="39">
        <f t="shared" si="172"/>
        <v>0.61973845532058891</v>
      </c>
      <c r="Z288" s="39">
        <f t="shared" si="172"/>
        <v>0.59162026624333908</v>
      </c>
      <c r="AA288" s="72">
        <f t="shared" si="157"/>
        <v>979.70729410607908</v>
      </c>
      <c r="AB288" s="41"/>
      <c r="AC288" s="37">
        <f t="shared" si="158"/>
        <v>1591.6666666666442</v>
      </c>
      <c r="AD288" s="37">
        <f t="shared" si="142"/>
        <v>438.91396284627177</v>
      </c>
      <c r="AE288" s="39">
        <f t="shared" si="173"/>
        <v>0.51345003357781771</v>
      </c>
      <c r="AF288" s="39">
        <f t="shared" si="173"/>
        <v>0.18422470763327511</v>
      </c>
      <c r="AG288" s="72">
        <f t="shared" si="159"/>
        <v>2944.5548936498367</v>
      </c>
      <c r="AI288" s="37">
        <f t="shared" si="160"/>
        <v>485.18657090832647</v>
      </c>
      <c r="AJ288" s="37">
        <f t="shared" si="143"/>
        <v>597.66495040718871</v>
      </c>
      <c r="AK288" s="39">
        <f t="shared" si="144"/>
        <v>3.4157373173896201E-2</v>
      </c>
      <c r="AL288" s="39">
        <f t="shared" si="161"/>
        <v>5.7499999999999996E-2</v>
      </c>
      <c r="AM288" s="72">
        <f t="shared" si="162"/>
        <v>1537.581406766579</v>
      </c>
      <c r="AO288" s="13">
        <f t="shared" si="145"/>
        <v>0.25</v>
      </c>
      <c r="AP288" s="39">
        <f t="shared" si="163"/>
        <v>3.1049999999999998E-2</v>
      </c>
      <c r="AQ288" s="72">
        <f t="shared" si="164"/>
        <v>0</v>
      </c>
      <c r="AS288" s="58">
        <f t="shared" si="174"/>
        <v>1</v>
      </c>
      <c r="AT288" s="57">
        <f t="shared" si="174"/>
        <v>1</v>
      </c>
      <c r="AU288" s="57">
        <f t="shared" si="174"/>
        <v>2.2999999999999998</v>
      </c>
      <c r="AV288" s="76">
        <f t="shared" si="146"/>
        <v>0</v>
      </c>
      <c r="AW288" s="76">
        <f t="shared" si="147"/>
        <v>0</v>
      </c>
      <c r="AX288" s="76">
        <f t="shared" si="148"/>
        <v>11537.9859375</v>
      </c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</row>
    <row r="289" spans="1:65" hidden="1" outlineLevel="1" x14ac:dyDescent="0.25">
      <c r="A289" s="84">
        <f t="shared" si="149"/>
        <v>44075</v>
      </c>
      <c r="B289" s="23">
        <f t="shared" si="150"/>
        <v>44075</v>
      </c>
      <c r="C289" s="24">
        <f t="shared" si="165"/>
        <v>239</v>
      </c>
      <c r="D289" s="25">
        <f t="shared" si="151"/>
        <v>19.916666666666668</v>
      </c>
      <c r="F289" s="76">
        <f t="shared" si="139"/>
        <v>14883.577928477112</v>
      </c>
      <c r="G289" s="80">
        <f t="shared" si="140"/>
        <v>-17003.168491593209</v>
      </c>
      <c r="H289" s="80">
        <f t="shared" si="152"/>
        <v>-2119.5905631160967</v>
      </c>
      <c r="I289" s="112"/>
      <c r="J289" s="53">
        <f t="shared" si="170"/>
        <v>0</v>
      </c>
      <c r="K289" s="53">
        <f t="shared" si="170"/>
        <v>0</v>
      </c>
      <c r="L289" s="53">
        <f t="shared" si="170"/>
        <v>0</v>
      </c>
      <c r="M289" s="53">
        <f t="shared" si="170"/>
        <v>0</v>
      </c>
      <c r="N289" s="53">
        <f t="shared" si="170"/>
        <v>0</v>
      </c>
      <c r="O289" s="54">
        <f t="shared" si="170"/>
        <v>5016515.625</v>
      </c>
      <c r="Q289" s="66">
        <f t="shared" si="153"/>
        <v>2.9</v>
      </c>
      <c r="R289" s="58">
        <f t="shared" si="171"/>
        <v>-7.0000000000000007E-2</v>
      </c>
      <c r="S289" s="57">
        <f t="shared" si="171"/>
        <v>0.1</v>
      </c>
      <c r="T289" s="76">
        <f t="shared" si="154"/>
        <v>14883.577928477112</v>
      </c>
      <c r="U289" s="76">
        <f t="shared" si="155"/>
        <v>0</v>
      </c>
      <c r="W289" s="37">
        <f t="shared" si="156"/>
        <v>486.6666666666805</v>
      </c>
      <c r="X289" s="37">
        <f t="shared" si="141"/>
        <v>493.72023017236614</v>
      </c>
      <c r="Y289" s="39">
        <f t="shared" si="172"/>
        <v>0.6205926971913297</v>
      </c>
      <c r="Z289" s="39">
        <f t="shared" si="172"/>
        <v>0.59243575025706297</v>
      </c>
      <c r="AA289" s="72">
        <f t="shared" si="157"/>
        <v>980.38689683904659</v>
      </c>
      <c r="AB289" s="41"/>
      <c r="AC289" s="37">
        <f t="shared" si="158"/>
        <v>1591.666666666712</v>
      </c>
      <c r="AD289" s="37">
        <f t="shared" si="142"/>
        <v>439.51895787523699</v>
      </c>
      <c r="AE289" s="39">
        <f t="shared" si="173"/>
        <v>0.51415776845121453</v>
      </c>
      <c r="AF289" s="39">
        <f t="shared" si="173"/>
        <v>0.18447864130083155</v>
      </c>
      <c r="AG289" s="72">
        <f t="shared" si="159"/>
        <v>2946.4197025221165</v>
      </c>
      <c r="AI289" s="37">
        <f t="shared" si="160"/>
        <v>485.18657090834716</v>
      </c>
      <c r="AJ289" s="37">
        <f t="shared" si="143"/>
        <v>598.28397949772352</v>
      </c>
      <c r="AK289" s="39">
        <f t="shared" si="144"/>
        <v>3.4192751537033633E-2</v>
      </c>
      <c r="AL289" s="39">
        <f t="shared" si="161"/>
        <v>5.7499999999999996E-2</v>
      </c>
      <c r="AM289" s="72">
        <f t="shared" si="162"/>
        <v>1538.3759547320474</v>
      </c>
      <c r="AO289" s="13">
        <f t="shared" si="145"/>
        <v>0.25</v>
      </c>
      <c r="AP289" s="39">
        <f t="shared" si="163"/>
        <v>3.1049999999999998E-2</v>
      </c>
      <c r="AQ289" s="72">
        <f t="shared" si="164"/>
        <v>0</v>
      </c>
      <c r="AS289" s="58">
        <f t="shared" si="174"/>
        <v>1</v>
      </c>
      <c r="AT289" s="57">
        <f t="shared" si="174"/>
        <v>1</v>
      </c>
      <c r="AU289" s="57">
        <f t="shared" si="174"/>
        <v>2.2999999999999998</v>
      </c>
      <c r="AV289" s="76">
        <f t="shared" si="146"/>
        <v>0</v>
      </c>
      <c r="AW289" s="76">
        <f t="shared" si="147"/>
        <v>0</v>
      </c>
      <c r="AX289" s="76">
        <f t="shared" si="148"/>
        <v>11537.9859375</v>
      </c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</row>
    <row r="290" spans="1:65" hidden="1" outlineLevel="1" x14ac:dyDescent="0.25">
      <c r="A290" s="84">
        <f t="shared" si="149"/>
        <v>44105</v>
      </c>
      <c r="B290" s="23">
        <f t="shared" si="150"/>
        <v>44105</v>
      </c>
      <c r="C290" s="24">
        <f t="shared" si="165"/>
        <v>240</v>
      </c>
      <c r="D290" s="25">
        <f t="shared" si="151"/>
        <v>20</v>
      </c>
      <c r="F290" s="76">
        <f t="shared" si="139"/>
        <v>14883.577928477112</v>
      </c>
      <c r="G290" s="80">
        <f t="shared" si="140"/>
        <v>-17006.511781307363</v>
      </c>
      <c r="H290" s="80">
        <f t="shared" si="152"/>
        <v>-2122.9338528302505</v>
      </c>
      <c r="I290" s="112"/>
      <c r="J290" s="53">
        <f t="shared" si="170"/>
        <v>0</v>
      </c>
      <c r="K290" s="53">
        <f t="shared" si="170"/>
        <v>0</v>
      </c>
      <c r="L290" s="53">
        <f t="shared" si="170"/>
        <v>0</v>
      </c>
      <c r="M290" s="53">
        <f t="shared" si="170"/>
        <v>0</v>
      </c>
      <c r="N290" s="53">
        <f t="shared" si="170"/>
        <v>0</v>
      </c>
      <c r="O290" s="54">
        <f t="shared" si="170"/>
        <v>5016515.625</v>
      </c>
      <c r="Q290" s="66">
        <f t="shared" si="153"/>
        <v>2.9</v>
      </c>
      <c r="R290" s="58">
        <f t="shared" si="171"/>
        <v>-7.0000000000000007E-2</v>
      </c>
      <c r="S290" s="57">
        <f t="shared" si="171"/>
        <v>0.1</v>
      </c>
      <c r="T290" s="76">
        <f t="shared" si="154"/>
        <v>14883.577928477112</v>
      </c>
      <c r="U290" s="76">
        <f t="shared" si="155"/>
        <v>0</v>
      </c>
      <c r="W290" s="37">
        <f t="shared" si="156"/>
        <v>486.66666666665975</v>
      </c>
      <c r="X290" s="37">
        <f t="shared" si="141"/>
        <v>494.40076966351927</v>
      </c>
      <c r="Y290" s="39">
        <f t="shared" si="172"/>
        <v>0.62144811654132392</v>
      </c>
      <c r="Z290" s="39">
        <f t="shared" si="172"/>
        <v>0.59325235832656131</v>
      </c>
      <c r="AA290" s="72">
        <f t="shared" si="157"/>
        <v>981.06743633017902</v>
      </c>
      <c r="AB290" s="41"/>
      <c r="AC290" s="37">
        <f t="shared" si="158"/>
        <v>1591.6666666666442</v>
      </c>
      <c r="AD290" s="37">
        <f t="shared" si="142"/>
        <v>440.12478682383045</v>
      </c>
      <c r="AE290" s="39">
        <f t="shared" si="173"/>
        <v>0.5148664788599473</v>
      </c>
      <c r="AF290" s="39">
        <f t="shared" si="173"/>
        <v>0.18473292498825419</v>
      </c>
      <c r="AG290" s="72">
        <f t="shared" si="159"/>
        <v>2948.2870818298738</v>
      </c>
      <c r="AI290" s="37">
        <f t="shared" si="160"/>
        <v>485.18657090832647</v>
      </c>
      <c r="AJ290" s="37">
        <f t="shared" si="143"/>
        <v>598.90364974512045</v>
      </c>
      <c r="AK290" s="39">
        <f t="shared" si="144"/>
        <v>3.422816654316968E-2</v>
      </c>
      <c r="AL290" s="39">
        <f t="shared" si="161"/>
        <v>5.7499999999999996E-2</v>
      </c>
      <c r="AM290" s="72">
        <f t="shared" si="162"/>
        <v>1539.1713256473113</v>
      </c>
      <c r="AO290" s="13">
        <f t="shared" si="145"/>
        <v>0.25</v>
      </c>
      <c r="AP290" s="39">
        <f t="shared" si="163"/>
        <v>3.1049999999999998E-2</v>
      </c>
      <c r="AQ290" s="72">
        <f t="shared" si="164"/>
        <v>0</v>
      </c>
      <c r="AS290" s="58">
        <f t="shared" si="174"/>
        <v>1</v>
      </c>
      <c r="AT290" s="57">
        <f t="shared" si="174"/>
        <v>1</v>
      </c>
      <c r="AU290" s="57">
        <f t="shared" si="174"/>
        <v>2.2999999999999998</v>
      </c>
      <c r="AV290" s="76">
        <f t="shared" si="146"/>
        <v>0</v>
      </c>
      <c r="AW290" s="76">
        <f t="shared" si="147"/>
        <v>0</v>
      </c>
      <c r="AX290" s="76">
        <f t="shared" si="148"/>
        <v>11537.9859375</v>
      </c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</row>
    <row r="291" spans="1:65" hidden="1" outlineLevel="1" x14ac:dyDescent="0.25">
      <c r="A291" s="84">
        <f t="shared" si="149"/>
        <v>44136</v>
      </c>
      <c r="B291" s="23">
        <f t="shared" si="150"/>
        <v>44136</v>
      </c>
      <c r="C291" s="24">
        <f t="shared" si="165"/>
        <v>241</v>
      </c>
      <c r="D291" s="25">
        <f t="shared" si="151"/>
        <v>20.083333333333332</v>
      </c>
      <c r="F291" s="76">
        <f t="shared" si="139"/>
        <v>14883.577928477112</v>
      </c>
      <c r="G291" s="80">
        <f t="shared" si="140"/>
        <v>-17009.859406852131</v>
      </c>
      <c r="H291" s="80">
        <f t="shared" si="152"/>
        <v>-2126.2814783750182</v>
      </c>
      <c r="I291" s="112"/>
      <c r="J291" s="53">
        <f t="shared" si="170"/>
        <v>0</v>
      </c>
      <c r="K291" s="53">
        <f t="shared" si="170"/>
        <v>0</v>
      </c>
      <c r="L291" s="53">
        <f t="shared" si="170"/>
        <v>0</v>
      </c>
      <c r="M291" s="53">
        <f t="shared" si="170"/>
        <v>0</v>
      </c>
      <c r="N291" s="53">
        <f t="shared" si="170"/>
        <v>0</v>
      </c>
      <c r="O291" s="54">
        <f t="shared" si="170"/>
        <v>5016515.625</v>
      </c>
      <c r="Q291" s="66">
        <f t="shared" si="153"/>
        <v>2.9</v>
      </c>
      <c r="R291" s="58">
        <f t="shared" ref="R291:S310" si="175">IF($B291=" ",0,R$25)</f>
        <v>-7.0000000000000007E-2</v>
      </c>
      <c r="S291" s="57">
        <f t="shared" si="175"/>
        <v>0.1</v>
      </c>
      <c r="T291" s="76">
        <f t="shared" si="154"/>
        <v>14883.577928477112</v>
      </c>
      <c r="U291" s="76">
        <f t="shared" si="155"/>
        <v>0</v>
      </c>
      <c r="W291" s="37">
        <f t="shared" si="156"/>
        <v>486.66666666665975</v>
      </c>
      <c r="X291" s="37">
        <f t="shared" si="141"/>
        <v>495.08224720416115</v>
      </c>
      <c r="Y291" s="39">
        <f t="shared" ref="Y291:Z310" si="176">IF($B291=" ",0,Y$25*(1+Y$30)^(IF(Y$28&gt;$B291,-1,1)*(YEARFRAC($B291,Y$28))))</f>
        <v>0.62230471499359841</v>
      </c>
      <c r="Z291" s="39">
        <f t="shared" si="176"/>
        <v>0.59407009200122263</v>
      </c>
      <c r="AA291" s="72">
        <f t="shared" si="157"/>
        <v>981.74891387082084</v>
      </c>
      <c r="AB291" s="41"/>
      <c r="AC291" s="37">
        <f t="shared" si="158"/>
        <v>1591.6666666666442</v>
      </c>
      <c r="AD291" s="37">
        <f t="shared" si="142"/>
        <v>440.73145084157545</v>
      </c>
      <c r="AE291" s="39">
        <f t="shared" ref="AE291:AF310" si="177">IF($B291=" ",0,AE$25*(1+AE$30)^(IF(AE$28&gt;$B291,-1,1)*(YEARFRAC($B291,AE$28))))</f>
        <v>0.51557616614868507</v>
      </c>
      <c r="AF291" s="39">
        <f t="shared" si="177"/>
        <v>0.18498755917800727</v>
      </c>
      <c r="AG291" s="72">
        <f t="shared" si="159"/>
        <v>2950.1570351164337</v>
      </c>
      <c r="AI291" s="37">
        <f t="shared" si="160"/>
        <v>485.18657090832647</v>
      </c>
      <c r="AJ291" s="37">
        <f t="shared" si="143"/>
        <v>599.52396181353242</v>
      </c>
      <c r="AK291" s="39">
        <f t="shared" si="144"/>
        <v>3.4263618230257205E-2</v>
      </c>
      <c r="AL291" s="39">
        <f t="shared" si="161"/>
        <v>5.7499999999999996E-2</v>
      </c>
      <c r="AM291" s="72">
        <f t="shared" si="162"/>
        <v>1539.9675203648776</v>
      </c>
      <c r="AO291" s="13">
        <f t="shared" si="145"/>
        <v>0.25</v>
      </c>
      <c r="AP291" s="39">
        <f t="shared" si="163"/>
        <v>3.1049999999999998E-2</v>
      </c>
      <c r="AQ291" s="72">
        <f t="shared" si="164"/>
        <v>0</v>
      </c>
      <c r="AS291" s="58">
        <f t="shared" ref="AS291:AU310" si="178">IF($B291=" ",0,AS$25)</f>
        <v>1</v>
      </c>
      <c r="AT291" s="57">
        <f t="shared" si="178"/>
        <v>1</v>
      </c>
      <c r="AU291" s="57">
        <f t="shared" si="178"/>
        <v>2.2999999999999998</v>
      </c>
      <c r="AV291" s="76">
        <f t="shared" si="146"/>
        <v>0</v>
      </c>
      <c r="AW291" s="76">
        <f t="shared" si="147"/>
        <v>0</v>
      </c>
      <c r="AX291" s="76">
        <f t="shared" si="148"/>
        <v>11537.9859375</v>
      </c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</row>
    <row r="292" spans="1:65" hidden="1" outlineLevel="1" x14ac:dyDescent="0.25">
      <c r="A292" s="84">
        <f t="shared" si="149"/>
        <v>44166</v>
      </c>
      <c r="B292" s="23">
        <f t="shared" si="150"/>
        <v>44166</v>
      </c>
      <c r="C292" s="24">
        <f t="shared" si="165"/>
        <v>242</v>
      </c>
      <c r="D292" s="25">
        <f t="shared" si="151"/>
        <v>20.166666666666668</v>
      </c>
      <c r="F292" s="76">
        <f t="shared" si="139"/>
        <v>14883.577928477112</v>
      </c>
      <c r="G292" s="80">
        <f t="shared" si="140"/>
        <v>-17013.211373921709</v>
      </c>
      <c r="H292" s="80">
        <f t="shared" si="152"/>
        <v>-2129.6334454445969</v>
      </c>
      <c r="I292" s="112"/>
      <c r="J292" s="53">
        <f t="shared" si="170"/>
        <v>0</v>
      </c>
      <c r="K292" s="53">
        <f t="shared" si="170"/>
        <v>0</v>
      </c>
      <c r="L292" s="53">
        <f t="shared" si="170"/>
        <v>0</v>
      </c>
      <c r="M292" s="53">
        <f t="shared" si="170"/>
        <v>0</v>
      </c>
      <c r="N292" s="53">
        <f t="shared" si="170"/>
        <v>0</v>
      </c>
      <c r="O292" s="54">
        <f t="shared" si="170"/>
        <v>5016515.625</v>
      </c>
      <c r="Q292" s="66">
        <f t="shared" si="153"/>
        <v>2.9</v>
      </c>
      <c r="R292" s="58">
        <f t="shared" si="175"/>
        <v>-7.0000000000000007E-2</v>
      </c>
      <c r="S292" s="57">
        <f t="shared" si="175"/>
        <v>0.1</v>
      </c>
      <c r="T292" s="76">
        <f t="shared" si="154"/>
        <v>14883.577928477112</v>
      </c>
      <c r="U292" s="76">
        <f t="shared" si="155"/>
        <v>0</v>
      </c>
      <c r="W292" s="37">
        <f t="shared" si="156"/>
        <v>486.6666666666805</v>
      </c>
      <c r="X292" s="37">
        <f t="shared" si="141"/>
        <v>495.7646640872905</v>
      </c>
      <c r="Y292" s="39">
        <f t="shared" si="176"/>
        <v>0.62316249417341696</v>
      </c>
      <c r="Z292" s="39">
        <f t="shared" si="176"/>
        <v>0.59488895283257082</v>
      </c>
      <c r="AA292" s="72">
        <f t="shared" si="157"/>
        <v>982.431330753971</v>
      </c>
      <c r="AB292" s="41"/>
      <c r="AC292" s="37">
        <f t="shared" si="158"/>
        <v>1591.666666666712</v>
      </c>
      <c r="AD292" s="37">
        <f t="shared" si="142"/>
        <v>441.33895107952333</v>
      </c>
      <c r="AE292" s="39">
        <f t="shared" si="177"/>
        <v>0.51628683166395051</v>
      </c>
      <c r="AF292" s="39">
        <f t="shared" si="177"/>
        <v>0.18524254435321999</v>
      </c>
      <c r="AG292" s="72">
        <f t="shared" si="159"/>
        <v>2952.0295659297444</v>
      </c>
      <c r="AI292" s="37">
        <f t="shared" si="160"/>
        <v>485.18657090834716</v>
      </c>
      <c r="AJ292" s="37">
        <f t="shared" si="143"/>
        <v>600.14491636772243</v>
      </c>
      <c r="AK292" s="39">
        <f t="shared" si="144"/>
        <v>3.4299106636288344E-2</v>
      </c>
      <c r="AL292" s="39">
        <f t="shared" si="161"/>
        <v>5.7499999999999996E-2</v>
      </c>
      <c r="AM292" s="72">
        <f t="shared" si="162"/>
        <v>1540.7645397379956</v>
      </c>
      <c r="AO292" s="13">
        <f t="shared" si="145"/>
        <v>0.25</v>
      </c>
      <c r="AP292" s="39">
        <f t="shared" si="163"/>
        <v>3.1049999999999998E-2</v>
      </c>
      <c r="AQ292" s="72">
        <f t="shared" si="164"/>
        <v>0</v>
      </c>
      <c r="AS292" s="58">
        <f t="shared" si="178"/>
        <v>1</v>
      </c>
      <c r="AT292" s="57">
        <f t="shared" si="178"/>
        <v>1</v>
      </c>
      <c r="AU292" s="57">
        <f t="shared" si="178"/>
        <v>2.2999999999999998</v>
      </c>
      <c r="AV292" s="76">
        <f t="shared" si="146"/>
        <v>0</v>
      </c>
      <c r="AW292" s="76">
        <f t="shared" si="147"/>
        <v>0</v>
      </c>
      <c r="AX292" s="76">
        <f t="shared" si="148"/>
        <v>11537.9859375</v>
      </c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</row>
    <row r="293" spans="1:65" hidden="1" outlineLevel="1" x14ac:dyDescent="0.25">
      <c r="A293" s="84">
        <f t="shared" si="149"/>
        <v>44197</v>
      </c>
      <c r="B293" s="23">
        <f t="shared" si="150"/>
        <v>44197</v>
      </c>
      <c r="C293" s="24">
        <f t="shared" si="165"/>
        <v>243</v>
      </c>
      <c r="D293" s="25">
        <f t="shared" si="151"/>
        <v>20.25</v>
      </c>
      <c r="F293" s="76">
        <f t="shared" si="139"/>
        <v>14883.577928477112</v>
      </c>
      <c r="G293" s="80">
        <f t="shared" si="140"/>
        <v>-17016.567688217332</v>
      </c>
      <c r="H293" s="80">
        <f t="shared" si="152"/>
        <v>-2132.9897597402196</v>
      </c>
      <c r="I293" s="112"/>
      <c r="J293" s="53">
        <f t="shared" si="170"/>
        <v>0</v>
      </c>
      <c r="K293" s="53">
        <f t="shared" si="170"/>
        <v>0</v>
      </c>
      <c r="L293" s="53">
        <f t="shared" si="170"/>
        <v>0</v>
      </c>
      <c r="M293" s="53">
        <f t="shared" si="170"/>
        <v>0</v>
      </c>
      <c r="N293" s="53">
        <f t="shared" si="170"/>
        <v>0</v>
      </c>
      <c r="O293" s="54">
        <f t="shared" si="170"/>
        <v>5016515.625</v>
      </c>
      <c r="Q293" s="66">
        <f t="shared" si="153"/>
        <v>2.9</v>
      </c>
      <c r="R293" s="58">
        <f t="shared" si="175"/>
        <v>-7.0000000000000007E-2</v>
      </c>
      <c r="S293" s="57">
        <f t="shared" si="175"/>
        <v>0.1</v>
      </c>
      <c r="T293" s="76">
        <f t="shared" si="154"/>
        <v>14883.577928477112</v>
      </c>
      <c r="U293" s="76">
        <f t="shared" si="155"/>
        <v>0</v>
      </c>
      <c r="W293" s="37">
        <f t="shared" si="156"/>
        <v>486.66666666665975</v>
      </c>
      <c r="X293" s="37">
        <f t="shared" si="141"/>
        <v>496.44802160762526</v>
      </c>
      <c r="Y293" s="39">
        <f t="shared" si="176"/>
        <v>0.62402145570828382</v>
      </c>
      <c r="Z293" s="39">
        <f t="shared" si="176"/>
        <v>0.59570894237426841</v>
      </c>
      <c r="AA293" s="72">
        <f t="shared" si="157"/>
        <v>983.11468827428507</v>
      </c>
      <c r="AB293" s="41"/>
      <c r="AC293" s="37">
        <f t="shared" si="158"/>
        <v>1591.6666666666442</v>
      </c>
      <c r="AD293" s="37">
        <f t="shared" si="142"/>
        <v>441.94728869025658</v>
      </c>
      <c r="AE293" s="39">
        <f t="shared" si="177"/>
        <v>0.51699847675412203</v>
      </c>
      <c r="AF293" s="39">
        <f t="shared" si="177"/>
        <v>0.18549788099768758</v>
      </c>
      <c r="AG293" s="72">
        <f t="shared" si="159"/>
        <v>2953.9046778223865</v>
      </c>
      <c r="AI293" s="37">
        <f t="shared" si="160"/>
        <v>485.18657090832647</v>
      </c>
      <c r="AJ293" s="37">
        <f t="shared" si="143"/>
        <v>600.76651407306622</v>
      </c>
      <c r="AK293" s="39">
        <f t="shared" si="144"/>
        <v>3.4334631799294593E-2</v>
      </c>
      <c r="AL293" s="39">
        <f t="shared" si="161"/>
        <v>5.7499999999999996E-2</v>
      </c>
      <c r="AM293" s="72">
        <f t="shared" si="162"/>
        <v>1541.5623846206604</v>
      </c>
      <c r="AO293" s="13">
        <f t="shared" si="145"/>
        <v>0.25</v>
      </c>
      <c r="AP293" s="39">
        <f t="shared" si="163"/>
        <v>3.1049999999999998E-2</v>
      </c>
      <c r="AQ293" s="72">
        <f t="shared" si="164"/>
        <v>0</v>
      </c>
      <c r="AS293" s="58">
        <f t="shared" si="178"/>
        <v>1</v>
      </c>
      <c r="AT293" s="57">
        <f t="shared" si="178"/>
        <v>1</v>
      </c>
      <c r="AU293" s="57">
        <f t="shared" si="178"/>
        <v>2.2999999999999998</v>
      </c>
      <c r="AV293" s="76">
        <f t="shared" si="146"/>
        <v>0</v>
      </c>
      <c r="AW293" s="76">
        <f t="shared" si="147"/>
        <v>0</v>
      </c>
      <c r="AX293" s="76">
        <f t="shared" si="148"/>
        <v>11537.9859375</v>
      </c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</row>
    <row r="294" spans="1:65" hidden="1" outlineLevel="1" x14ac:dyDescent="0.25">
      <c r="A294" s="84">
        <f t="shared" si="149"/>
        <v>44228</v>
      </c>
      <c r="B294" s="23">
        <f t="shared" si="150"/>
        <v>44228</v>
      </c>
      <c r="C294" s="24">
        <f t="shared" si="165"/>
        <v>244</v>
      </c>
      <c r="D294" s="25">
        <f t="shared" si="151"/>
        <v>20.333333333333332</v>
      </c>
      <c r="F294" s="76">
        <f t="shared" si="139"/>
        <v>14883.577928477112</v>
      </c>
      <c r="G294" s="80">
        <f t="shared" si="140"/>
        <v>-17019.928355448839</v>
      </c>
      <c r="H294" s="80">
        <f t="shared" si="152"/>
        <v>-2136.3504269717268</v>
      </c>
      <c r="I294" s="112"/>
      <c r="J294" s="53">
        <f t="shared" si="170"/>
        <v>0</v>
      </c>
      <c r="K294" s="53">
        <f t="shared" si="170"/>
        <v>0</v>
      </c>
      <c r="L294" s="53">
        <f t="shared" si="170"/>
        <v>0</v>
      </c>
      <c r="M294" s="53">
        <f t="shared" si="170"/>
        <v>0</v>
      </c>
      <c r="N294" s="53">
        <f t="shared" si="170"/>
        <v>0</v>
      </c>
      <c r="O294" s="54">
        <f t="shared" si="170"/>
        <v>5016515.625</v>
      </c>
      <c r="Q294" s="66">
        <f t="shared" si="153"/>
        <v>2.9</v>
      </c>
      <c r="R294" s="58">
        <f t="shared" si="175"/>
        <v>-7.0000000000000007E-2</v>
      </c>
      <c r="S294" s="57">
        <f t="shared" si="175"/>
        <v>0.1</v>
      </c>
      <c r="T294" s="76">
        <f t="shared" si="154"/>
        <v>14883.577928477112</v>
      </c>
      <c r="U294" s="76">
        <f t="shared" si="155"/>
        <v>0</v>
      </c>
      <c r="W294" s="37">
        <f t="shared" si="156"/>
        <v>486.66666666665975</v>
      </c>
      <c r="X294" s="37">
        <f t="shared" si="141"/>
        <v>497.13232106179464</v>
      </c>
      <c r="Y294" s="39">
        <f t="shared" si="176"/>
        <v>0.62488160122794634</v>
      </c>
      <c r="Z294" s="39">
        <f t="shared" si="176"/>
        <v>0.59653006218211957</v>
      </c>
      <c r="AA294" s="72">
        <f t="shared" si="157"/>
        <v>983.79898772845445</v>
      </c>
      <c r="AB294" s="41"/>
      <c r="AC294" s="37">
        <f t="shared" si="158"/>
        <v>1591.6666666666442</v>
      </c>
      <c r="AD294" s="37">
        <f t="shared" si="142"/>
        <v>442.55646482805861</v>
      </c>
      <c r="AE294" s="39">
        <f t="shared" si="177"/>
        <v>0.51771110276943699</v>
      </c>
      <c r="AF294" s="39">
        <f t="shared" si="177"/>
        <v>0.185753569595872</v>
      </c>
      <c r="AG294" s="72">
        <f t="shared" si="159"/>
        <v>2955.7823743523554</v>
      </c>
      <c r="AI294" s="37">
        <f t="shared" si="160"/>
        <v>485.18657090832647</v>
      </c>
      <c r="AJ294" s="37">
        <f t="shared" si="143"/>
        <v>601.38875559578162</v>
      </c>
      <c r="AK294" s="39">
        <f t="shared" si="144"/>
        <v>3.4370193757346845E-2</v>
      </c>
      <c r="AL294" s="39">
        <f t="shared" si="161"/>
        <v>5.7499999999999996E-2</v>
      </c>
      <c r="AM294" s="72">
        <f t="shared" si="162"/>
        <v>1542.3610558680291</v>
      </c>
      <c r="AO294" s="13">
        <f t="shared" si="145"/>
        <v>0.25</v>
      </c>
      <c r="AP294" s="39">
        <f t="shared" si="163"/>
        <v>3.1049999999999998E-2</v>
      </c>
      <c r="AQ294" s="72">
        <f t="shared" si="164"/>
        <v>0</v>
      </c>
      <c r="AS294" s="58">
        <f t="shared" si="178"/>
        <v>1</v>
      </c>
      <c r="AT294" s="57">
        <f t="shared" si="178"/>
        <v>1</v>
      </c>
      <c r="AU294" s="57">
        <f t="shared" si="178"/>
        <v>2.2999999999999998</v>
      </c>
      <c r="AV294" s="76">
        <f t="shared" si="146"/>
        <v>0</v>
      </c>
      <c r="AW294" s="76">
        <f t="shared" si="147"/>
        <v>0</v>
      </c>
      <c r="AX294" s="76">
        <f t="shared" si="148"/>
        <v>11537.9859375</v>
      </c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</row>
    <row r="295" spans="1:65" hidden="1" outlineLevel="1" x14ac:dyDescent="0.25">
      <c r="A295" s="84">
        <f t="shared" si="149"/>
        <v>44256</v>
      </c>
      <c r="B295" s="23">
        <f t="shared" si="150"/>
        <v>44256</v>
      </c>
      <c r="C295" s="24">
        <f t="shared" si="165"/>
        <v>245</v>
      </c>
      <c r="D295" s="25">
        <f t="shared" si="151"/>
        <v>20.416666666666668</v>
      </c>
      <c r="F295" s="76">
        <f t="shared" si="139"/>
        <v>14883.577928477112</v>
      </c>
      <c r="G295" s="80">
        <f t="shared" si="140"/>
        <v>-17023.293381333129</v>
      </c>
      <c r="H295" s="80">
        <f t="shared" si="152"/>
        <v>-2139.7154528560168</v>
      </c>
      <c r="I295" s="112"/>
      <c r="J295" s="53">
        <f t="shared" si="170"/>
        <v>0</v>
      </c>
      <c r="K295" s="53">
        <f t="shared" si="170"/>
        <v>0</v>
      </c>
      <c r="L295" s="53">
        <f t="shared" si="170"/>
        <v>0</v>
      </c>
      <c r="M295" s="53">
        <f t="shared" si="170"/>
        <v>0</v>
      </c>
      <c r="N295" s="53">
        <f t="shared" si="170"/>
        <v>0</v>
      </c>
      <c r="O295" s="54">
        <f t="shared" si="170"/>
        <v>5016515.625</v>
      </c>
      <c r="Q295" s="66">
        <f t="shared" si="153"/>
        <v>2.9</v>
      </c>
      <c r="R295" s="58">
        <f t="shared" si="175"/>
        <v>-7.0000000000000007E-2</v>
      </c>
      <c r="S295" s="57">
        <f t="shared" si="175"/>
        <v>0.1</v>
      </c>
      <c r="T295" s="76">
        <f t="shared" si="154"/>
        <v>14883.577928477112</v>
      </c>
      <c r="U295" s="76">
        <f t="shared" si="155"/>
        <v>0</v>
      </c>
      <c r="W295" s="37">
        <f t="shared" si="156"/>
        <v>486.6666666666805</v>
      </c>
      <c r="X295" s="37">
        <f t="shared" si="141"/>
        <v>497.81756374815166</v>
      </c>
      <c r="Y295" s="39">
        <f t="shared" si="176"/>
        <v>0.6257429323643986</v>
      </c>
      <c r="Z295" s="39">
        <f t="shared" si="176"/>
        <v>0.59735231381407283</v>
      </c>
      <c r="AA295" s="72">
        <f t="shared" si="157"/>
        <v>984.48423041483215</v>
      </c>
      <c r="AB295" s="41"/>
      <c r="AC295" s="37">
        <f t="shared" si="158"/>
        <v>1591.666666666712</v>
      </c>
      <c r="AD295" s="37">
        <f t="shared" si="142"/>
        <v>443.16648064874749</v>
      </c>
      <c r="AE295" s="39">
        <f t="shared" si="177"/>
        <v>0.51842471106199361</v>
      </c>
      <c r="AF295" s="39">
        <f t="shared" si="177"/>
        <v>0.18600961063290311</v>
      </c>
      <c r="AG295" s="72">
        <f t="shared" si="159"/>
        <v>2957.6626590822921</v>
      </c>
      <c r="AI295" s="37">
        <f t="shared" si="160"/>
        <v>485.18657090834716</v>
      </c>
      <c r="AJ295" s="37">
        <f t="shared" si="143"/>
        <v>602.01164160270002</v>
      </c>
      <c r="AK295" s="39">
        <f t="shared" si="144"/>
        <v>3.4405792548555428E-2</v>
      </c>
      <c r="AL295" s="39">
        <f t="shared" si="161"/>
        <v>5.7499999999999996E-2</v>
      </c>
      <c r="AM295" s="72">
        <f t="shared" si="162"/>
        <v>1543.1605543360056</v>
      </c>
      <c r="AO295" s="13">
        <f t="shared" si="145"/>
        <v>0.25</v>
      </c>
      <c r="AP295" s="39">
        <f t="shared" si="163"/>
        <v>3.1049999999999998E-2</v>
      </c>
      <c r="AQ295" s="72">
        <f t="shared" si="164"/>
        <v>0</v>
      </c>
      <c r="AS295" s="58">
        <f t="shared" si="178"/>
        <v>1</v>
      </c>
      <c r="AT295" s="57">
        <f t="shared" si="178"/>
        <v>1</v>
      </c>
      <c r="AU295" s="57">
        <f t="shared" si="178"/>
        <v>2.2999999999999998</v>
      </c>
      <c r="AV295" s="76">
        <f t="shared" si="146"/>
        <v>0</v>
      </c>
      <c r="AW295" s="76">
        <f t="shared" si="147"/>
        <v>0</v>
      </c>
      <c r="AX295" s="76">
        <f t="shared" si="148"/>
        <v>11537.9859375</v>
      </c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</row>
    <row r="296" spans="1:65" hidden="1" outlineLevel="1" x14ac:dyDescent="0.25">
      <c r="A296" s="84">
        <f t="shared" si="149"/>
        <v>44287</v>
      </c>
      <c r="B296" s="23">
        <f t="shared" si="150"/>
        <v>44287</v>
      </c>
      <c r="C296" s="24">
        <f t="shared" si="165"/>
        <v>246</v>
      </c>
      <c r="D296" s="25">
        <f t="shared" si="151"/>
        <v>20.5</v>
      </c>
      <c r="F296" s="76">
        <f t="shared" si="139"/>
        <v>14883.577928477112</v>
      </c>
      <c r="G296" s="80">
        <f t="shared" si="140"/>
        <v>-17026.662771594165</v>
      </c>
      <c r="H296" s="80">
        <f t="shared" si="152"/>
        <v>-2143.0848431170525</v>
      </c>
      <c r="I296" s="112"/>
      <c r="J296" s="53">
        <f t="shared" si="170"/>
        <v>0</v>
      </c>
      <c r="K296" s="53">
        <f t="shared" si="170"/>
        <v>0</v>
      </c>
      <c r="L296" s="53">
        <f t="shared" si="170"/>
        <v>0</v>
      </c>
      <c r="M296" s="53">
        <f t="shared" si="170"/>
        <v>0</v>
      </c>
      <c r="N296" s="53">
        <f t="shared" si="170"/>
        <v>0</v>
      </c>
      <c r="O296" s="54">
        <f t="shared" si="170"/>
        <v>5016515.625</v>
      </c>
      <c r="Q296" s="66">
        <f t="shared" si="153"/>
        <v>2.9</v>
      </c>
      <c r="R296" s="58">
        <f t="shared" si="175"/>
        <v>-7.0000000000000007E-2</v>
      </c>
      <c r="S296" s="57">
        <f t="shared" si="175"/>
        <v>0.1</v>
      </c>
      <c r="T296" s="76">
        <f t="shared" si="154"/>
        <v>14883.577928477112</v>
      </c>
      <c r="U296" s="76">
        <f t="shared" si="155"/>
        <v>0</v>
      </c>
      <c r="W296" s="37">
        <f t="shared" si="156"/>
        <v>486.66666666665975</v>
      </c>
      <c r="X296" s="37">
        <f t="shared" si="141"/>
        <v>498.5037509667755</v>
      </c>
      <c r="Y296" s="39">
        <f t="shared" si="176"/>
        <v>0.62660545075188379</v>
      </c>
      <c r="Z296" s="39">
        <f t="shared" si="176"/>
        <v>0.59817569883022426</v>
      </c>
      <c r="AA296" s="72">
        <f t="shared" si="157"/>
        <v>985.17041763343525</v>
      </c>
      <c r="AB296" s="41"/>
      <c r="AC296" s="37">
        <f t="shared" si="158"/>
        <v>1591.6666666666442</v>
      </c>
      <c r="AD296" s="37">
        <f t="shared" si="142"/>
        <v>443.77733730967782</v>
      </c>
      <c r="AE296" s="39">
        <f t="shared" si="177"/>
        <v>0.51913930298575395</v>
      </c>
      <c r="AF296" s="39">
        <f t="shared" si="177"/>
        <v>0.18626600459457943</v>
      </c>
      <c r="AG296" s="72">
        <f t="shared" si="159"/>
        <v>2959.5455355794884</v>
      </c>
      <c r="AI296" s="37">
        <f t="shared" si="160"/>
        <v>485.18657090832647</v>
      </c>
      <c r="AJ296" s="37">
        <f t="shared" si="143"/>
        <v>602.63517276126629</v>
      </c>
      <c r="AK296" s="39">
        <f t="shared" si="144"/>
        <v>3.444142821107013E-2</v>
      </c>
      <c r="AL296" s="39">
        <f t="shared" si="161"/>
        <v>5.7499999999999996E-2</v>
      </c>
      <c r="AM296" s="72">
        <f t="shared" si="162"/>
        <v>1543.9608808812413</v>
      </c>
      <c r="AO296" s="13">
        <f t="shared" si="145"/>
        <v>0.25</v>
      </c>
      <c r="AP296" s="39">
        <f t="shared" si="163"/>
        <v>3.1049999999999998E-2</v>
      </c>
      <c r="AQ296" s="72">
        <f t="shared" si="164"/>
        <v>0</v>
      </c>
      <c r="AS296" s="58">
        <f t="shared" si="178"/>
        <v>1</v>
      </c>
      <c r="AT296" s="57">
        <f t="shared" si="178"/>
        <v>1</v>
      </c>
      <c r="AU296" s="57">
        <f t="shared" si="178"/>
        <v>2.2999999999999998</v>
      </c>
      <c r="AV296" s="76">
        <f t="shared" si="146"/>
        <v>0</v>
      </c>
      <c r="AW296" s="76">
        <f t="shared" si="147"/>
        <v>0</v>
      </c>
      <c r="AX296" s="76">
        <f t="shared" si="148"/>
        <v>11537.9859375</v>
      </c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</row>
    <row r="297" spans="1:65" hidden="1" outlineLevel="1" x14ac:dyDescent="0.25">
      <c r="A297" s="84">
        <f t="shared" si="149"/>
        <v>44317</v>
      </c>
      <c r="B297" s="23">
        <f t="shared" si="150"/>
        <v>44317</v>
      </c>
      <c r="C297" s="24">
        <f t="shared" si="165"/>
        <v>247</v>
      </c>
      <c r="D297" s="25">
        <f t="shared" si="151"/>
        <v>20.583333333333332</v>
      </c>
      <c r="F297" s="76">
        <f t="shared" si="139"/>
        <v>14883.577928477112</v>
      </c>
      <c r="G297" s="80">
        <f t="shared" si="140"/>
        <v>-17030.03653196455</v>
      </c>
      <c r="H297" s="80">
        <f t="shared" si="152"/>
        <v>-2146.4586034874374</v>
      </c>
      <c r="I297" s="112"/>
      <c r="J297" s="53">
        <f t="shared" si="170"/>
        <v>0</v>
      </c>
      <c r="K297" s="53">
        <f t="shared" si="170"/>
        <v>0</v>
      </c>
      <c r="L297" s="53">
        <f t="shared" si="170"/>
        <v>0</v>
      </c>
      <c r="M297" s="53">
        <f t="shared" si="170"/>
        <v>0</v>
      </c>
      <c r="N297" s="53">
        <f t="shared" si="170"/>
        <v>0</v>
      </c>
      <c r="O297" s="54">
        <f t="shared" si="170"/>
        <v>5016515.625</v>
      </c>
      <c r="Q297" s="66">
        <f t="shared" si="153"/>
        <v>2.9</v>
      </c>
      <c r="R297" s="58">
        <f t="shared" si="175"/>
        <v>-7.0000000000000007E-2</v>
      </c>
      <c r="S297" s="57">
        <f t="shared" si="175"/>
        <v>0.1</v>
      </c>
      <c r="T297" s="76">
        <f t="shared" si="154"/>
        <v>14883.577928477112</v>
      </c>
      <c r="U297" s="76">
        <f t="shared" si="155"/>
        <v>0</v>
      </c>
      <c r="W297" s="37">
        <f t="shared" si="156"/>
        <v>486.66666666665975</v>
      </c>
      <c r="X297" s="37">
        <f t="shared" si="141"/>
        <v>499.19088401966445</v>
      </c>
      <c r="Y297" s="39">
        <f t="shared" si="176"/>
        <v>0.6274691580268984</v>
      </c>
      <c r="Z297" s="39">
        <f t="shared" si="176"/>
        <v>0.5990002187928205</v>
      </c>
      <c r="AA297" s="72">
        <f t="shared" si="157"/>
        <v>985.8575506863242</v>
      </c>
      <c r="AB297" s="41"/>
      <c r="AC297" s="37">
        <f t="shared" si="158"/>
        <v>1591.6666666666442</v>
      </c>
      <c r="AD297" s="37">
        <f t="shared" si="142"/>
        <v>444.38903596991287</v>
      </c>
      <c r="AE297" s="39">
        <f t="shared" si="177"/>
        <v>0.51985487989654655</v>
      </c>
      <c r="AF297" s="39">
        <f t="shared" si="177"/>
        <v>0.18652275196736909</v>
      </c>
      <c r="AG297" s="72">
        <f t="shared" si="159"/>
        <v>2961.4310074166724</v>
      </c>
      <c r="AI297" s="37">
        <f t="shared" si="160"/>
        <v>485.18657090832647</v>
      </c>
      <c r="AJ297" s="37">
        <f t="shared" si="143"/>
        <v>603.25934973977098</v>
      </c>
      <c r="AK297" s="39">
        <f t="shared" si="144"/>
        <v>3.4477100783080271E-2</v>
      </c>
      <c r="AL297" s="39">
        <f t="shared" si="161"/>
        <v>5.7499999999999996E-2</v>
      </c>
      <c r="AM297" s="72">
        <f t="shared" si="162"/>
        <v>1544.7620363615536</v>
      </c>
      <c r="AO297" s="13">
        <f t="shared" si="145"/>
        <v>0.25</v>
      </c>
      <c r="AP297" s="39">
        <f t="shared" si="163"/>
        <v>3.1049999999999998E-2</v>
      </c>
      <c r="AQ297" s="72">
        <f t="shared" si="164"/>
        <v>0</v>
      </c>
      <c r="AS297" s="58">
        <f t="shared" si="178"/>
        <v>1</v>
      </c>
      <c r="AT297" s="57">
        <f t="shared" si="178"/>
        <v>1</v>
      </c>
      <c r="AU297" s="57">
        <f t="shared" si="178"/>
        <v>2.2999999999999998</v>
      </c>
      <c r="AV297" s="76">
        <f t="shared" si="146"/>
        <v>0</v>
      </c>
      <c r="AW297" s="76">
        <f t="shared" si="147"/>
        <v>0</v>
      </c>
      <c r="AX297" s="76">
        <f t="shared" si="148"/>
        <v>11537.9859375</v>
      </c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</row>
    <row r="298" spans="1:65" hidden="1" outlineLevel="1" x14ac:dyDescent="0.25">
      <c r="A298" s="84">
        <f t="shared" si="149"/>
        <v>44348</v>
      </c>
      <c r="B298" s="23">
        <f t="shared" si="150"/>
        <v>44348</v>
      </c>
      <c r="C298" s="24">
        <f t="shared" si="165"/>
        <v>248</v>
      </c>
      <c r="D298" s="25">
        <f t="shared" si="151"/>
        <v>20.666666666666668</v>
      </c>
      <c r="F298" s="76">
        <f t="shared" si="139"/>
        <v>14883.577928477112</v>
      </c>
      <c r="G298" s="80">
        <f t="shared" si="140"/>
        <v>-17033.414668183974</v>
      </c>
      <c r="H298" s="80">
        <f t="shared" si="152"/>
        <v>-2149.8367397068614</v>
      </c>
      <c r="I298" s="112"/>
      <c r="J298" s="53">
        <f t="shared" ref="J298:O329" si="179">+IF($B298=" ",0,IF(AND($B298&gt;=J$26,$B298&lt;J$28),J$33,0))</f>
        <v>0</v>
      </c>
      <c r="K298" s="53">
        <f t="shared" si="179"/>
        <v>0</v>
      </c>
      <c r="L298" s="53">
        <f t="shared" si="179"/>
        <v>0</v>
      </c>
      <c r="M298" s="53">
        <f t="shared" si="179"/>
        <v>0</v>
      </c>
      <c r="N298" s="53">
        <f t="shared" si="179"/>
        <v>0</v>
      </c>
      <c r="O298" s="54">
        <f t="shared" si="179"/>
        <v>5016515.625</v>
      </c>
      <c r="Q298" s="66">
        <f t="shared" si="153"/>
        <v>2.9</v>
      </c>
      <c r="R298" s="58">
        <f t="shared" si="175"/>
        <v>-7.0000000000000007E-2</v>
      </c>
      <c r="S298" s="57">
        <f t="shared" si="175"/>
        <v>0.1</v>
      </c>
      <c r="T298" s="76">
        <f t="shared" si="154"/>
        <v>14883.577928477112</v>
      </c>
      <c r="U298" s="76">
        <f t="shared" si="155"/>
        <v>0</v>
      </c>
      <c r="W298" s="37">
        <f t="shared" si="156"/>
        <v>486.6666666666805</v>
      </c>
      <c r="X298" s="37">
        <f t="shared" si="141"/>
        <v>499.87896421054808</v>
      </c>
      <c r="Y298" s="39">
        <f t="shared" si="176"/>
        <v>0.62833405582819379</v>
      </c>
      <c r="Z298" s="39">
        <f t="shared" si="176"/>
        <v>0.5998258752662613</v>
      </c>
      <c r="AA298" s="72">
        <f t="shared" si="157"/>
        <v>986.54563087722863</v>
      </c>
      <c r="AB298" s="41"/>
      <c r="AC298" s="37">
        <f t="shared" si="158"/>
        <v>1591.666666666712</v>
      </c>
      <c r="AD298" s="37">
        <f t="shared" si="142"/>
        <v>445.00157779005701</v>
      </c>
      <c r="AE298" s="39">
        <f t="shared" si="177"/>
        <v>0.52057144315206816</v>
      </c>
      <c r="AF298" s="39">
        <f t="shared" si="177"/>
        <v>0.18677985323841073</v>
      </c>
      <c r="AG298" s="72">
        <f t="shared" si="159"/>
        <v>2963.3190781712374</v>
      </c>
      <c r="AI298" s="37">
        <f t="shared" si="160"/>
        <v>485.18657090834716</v>
      </c>
      <c r="AJ298" s="37">
        <f t="shared" si="143"/>
        <v>603.88417320711915</v>
      </c>
      <c r="AK298" s="39">
        <f t="shared" si="144"/>
        <v>3.4512810302814695E-2</v>
      </c>
      <c r="AL298" s="39">
        <f t="shared" si="161"/>
        <v>5.7499999999999996E-2</v>
      </c>
      <c r="AM298" s="72">
        <f t="shared" si="162"/>
        <v>1545.5640216355077</v>
      </c>
      <c r="AO298" s="13">
        <f t="shared" si="145"/>
        <v>0.25</v>
      </c>
      <c r="AP298" s="39">
        <f t="shared" si="163"/>
        <v>3.1049999999999998E-2</v>
      </c>
      <c r="AQ298" s="72">
        <f t="shared" si="164"/>
        <v>0</v>
      </c>
      <c r="AS298" s="58">
        <f t="shared" si="178"/>
        <v>1</v>
      </c>
      <c r="AT298" s="57">
        <f t="shared" si="178"/>
        <v>1</v>
      </c>
      <c r="AU298" s="57">
        <f t="shared" si="178"/>
        <v>2.2999999999999998</v>
      </c>
      <c r="AV298" s="76">
        <f t="shared" si="146"/>
        <v>0</v>
      </c>
      <c r="AW298" s="76">
        <f t="shared" si="147"/>
        <v>0</v>
      </c>
      <c r="AX298" s="76">
        <f t="shared" si="148"/>
        <v>11537.9859375</v>
      </c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</row>
    <row r="299" spans="1:65" hidden="1" outlineLevel="1" x14ac:dyDescent="0.25">
      <c r="A299" s="84">
        <f t="shared" si="149"/>
        <v>44378</v>
      </c>
      <c r="B299" s="23">
        <f t="shared" si="150"/>
        <v>44378</v>
      </c>
      <c r="C299" s="24">
        <f t="shared" si="165"/>
        <v>249</v>
      </c>
      <c r="D299" s="25">
        <f t="shared" si="151"/>
        <v>20.75</v>
      </c>
      <c r="F299" s="76">
        <f t="shared" si="139"/>
        <v>14883.577928477112</v>
      </c>
      <c r="G299" s="80">
        <f t="shared" si="140"/>
        <v>-17036.797185999218</v>
      </c>
      <c r="H299" s="80">
        <f t="shared" si="152"/>
        <v>-2153.2192575221052</v>
      </c>
      <c r="I299" s="112"/>
      <c r="J299" s="53">
        <f t="shared" si="179"/>
        <v>0</v>
      </c>
      <c r="K299" s="53">
        <f t="shared" si="179"/>
        <v>0</v>
      </c>
      <c r="L299" s="53">
        <f t="shared" si="179"/>
        <v>0</v>
      </c>
      <c r="M299" s="53">
        <f t="shared" si="179"/>
        <v>0</v>
      </c>
      <c r="N299" s="53">
        <f t="shared" si="179"/>
        <v>0</v>
      </c>
      <c r="O299" s="54">
        <f t="shared" si="179"/>
        <v>5016515.625</v>
      </c>
      <c r="Q299" s="66">
        <f t="shared" si="153"/>
        <v>2.9</v>
      </c>
      <c r="R299" s="58">
        <f t="shared" si="175"/>
        <v>-7.0000000000000007E-2</v>
      </c>
      <c r="S299" s="57">
        <f t="shared" si="175"/>
        <v>0.1</v>
      </c>
      <c r="T299" s="76">
        <f t="shared" si="154"/>
        <v>14883.577928477112</v>
      </c>
      <c r="U299" s="76">
        <f t="shared" si="155"/>
        <v>0</v>
      </c>
      <c r="W299" s="37">
        <f t="shared" si="156"/>
        <v>486.66666666665975</v>
      </c>
      <c r="X299" s="37">
        <f t="shared" si="141"/>
        <v>500.56799284488869</v>
      </c>
      <c r="Y299" s="39">
        <f t="shared" si="176"/>
        <v>0.62920014579678085</v>
      </c>
      <c r="Z299" s="39">
        <f t="shared" si="176"/>
        <v>0.60065266981710308</v>
      </c>
      <c r="AA299" s="72">
        <f t="shared" si="157"/>
        <v>987.23465951154844</v>
      </c>
      <c r="AB299" s="41"/>
      <c r="AC299" s="37">
        <f t="shared" si="158"/>
        <v>1591.6666666666442</v>
      </c>
      <c r="AD299" s="37">
        <f t="shared" si="142"/>
        <v>445.61496393225713</v>
      </c>
      <c r="AE299" s="39">
        <f t="shared" si="177"/>
        <v>0.52128899411188789</v>
      </c>
      <c r="AF299" s="39">
        <f t="shared" si="177"/>
        <v>0.18703730889551454</v>
      </c>
      <c r="AG299" s="72">
        <f t="shared" si="159"/>
        <v>2965.2097514252464</v>
      </c>
      <c r="AI299" s="37">
        <f t="shared" si="160"/>
        <v>485.18657090832647</v>
      </c>
      <c r="AJ299" s="37">
        <f t="shared" si="143"/>
        <v>604.50964383283235</v>
      </c>
      <c r="AK299" s="39">
        <f t="shared" si="144"/>
        <v>3.4548556808541894E-2</v>
      </c>
      <c r="AL299" s="39">
        <f t="shared" si="161"/>
        <v>5.7499999999999996E-2</v>
      </c>
      <c r="AM299" s="72">
        <f t="shared" si="162"/>
        <v>1546.3668375624206</v>
      </c>
      <c r="AO299" s="13">
        <f t="shared" si="145"/>
        <v>0.25</v>
      </c>
      <c r="AP299" s="39">
        <f t="shared" si="163"/>
        <v>3.1049999999999998E-2</v>
      </c>
      <c r="AQ299" s="72">
        <f t="shared" si="164"/>
        <v>0</v>
      </c>
      <c r="AS299" s="58">
        <f t="shared" si="178"/>
        <v>1</v>
      </c>
      <c r="AT299" s="57">
        <f t="shared" si="178"/>
        <v>1</v>
      </c>
      <c r="AU299" s="57">
        <f t="shared" si="178"/>
        <v>2.2999999999999998</v>
      </c>
      <c r="AV299" s="76">
        <f t="shared" si="146"/>
        <v>0</v>
      </c>
      <c r="AW299" s="76">
        <f t="shared" si="147"/>
        <v>0</v>
      </c>
      <c r="AX299" s="76">
        <f t="shared" si="148"/>
        <v>11537.9859375</v>
      </c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</row>
    <row r="300" spans="1:65" hidden="1" outlineLevel="1" x14ac:dyDescent="0.25">
      <c r="A300" s="84">
        <f t="shared" si="149"/>
        <v>44409</v>
      </c>
      <c r="B300" s="23">
        <f t="shared" si="150"/>
        <v>44409</v>
      </c>
      <c r="C300" s="24">
        <f t="shared" si="165"/>
        <v>250</v>
      </c>
      <c r="D300" s="25">
        <f t="shared" si="151"/>
        <v>20.833333333333332</v>
      </c>
      <c r="F300" s="76">
        <f t="shared" si="139"/>
        <v>14883.577928477112</v>
      </c>
      <c r="G300" s="80">
        <f t="shared" si="140"/>
        <v>-17040.184091165735</v>
      </c>
      <c r="H300" s="80">
        <f t="shared" si="152"/>
        <v>-2156.6061626886221</v>
      </c>
      <c r="I300" s="112"/>
      <c r="J300" s="53">
        <f t="shared" si="179"/>
        <v>0</v>
      </c>
      <c r="K300" s="53">
        <f t="shared" si="179"/>
        <v>0</v>
      </c>
      <c r="L300" s="53">
        <f t="shared" si="179"/>
        <v>0</v>
      </c>
      <c r="M300" s="53">
        <f t="shared" si="179"/>
        <v>0</v>
      </c>
      <c r="N300" s="53">
        <f t="shared" si="179"/>
        <v>0</v>
      </c>
      <c r="O300" s="54">
        <f t="shared" si="179"/>
        <v>5016515.625</v>
      </c>
      <c r="Q300" s="66">
        <f t="shared" si="153"/>
        <v>2.9</v>
      </c>
      <c r="R300" s="58">
        <f t="shared" si="175"/>
        <v>-7.0000000000000007E-2</v>
      </c>
      <c r="S300" s="57">
        <f t="shared" si="175"/>
        <v>0.1</v>
      </c>
      <c r="T300" s="76">
        <f t="shared" si="154"/>
        <v>14883.577928477112</v>
      </c>
      <c r="U300" s="76">
        <f t="shared" si="155"/>
        <v>0</v>
      </c>
      <c r="W300" s="37">
        <f t="shared" si="156"/>
        <v>486.66666666665975</v>
      </c>
      <c r="X300" s="37">
        <f t="shared" si="141"/>
        <v>501.25797123007629</v>
      </c>
      <c r="Y300" s="39">
        <f t="shared" si="176"/>
        <v>0.6300674295759322</v>
      </c>
      <c r="Z300" s="39">
        <f t="shared" si="176"/>
        <v>0.60148060401406145</v>
      </c>
      <c r="AA300" s="72">
        <f t="shared" si="157"/>
        <v>987.92463789673604</v>
      </c>
      <c r="AB300" s="41"/>
      <c r="AC300" s="37">
        <f t="shared" si="158"/>
        <v>1591.6666666666442</v>
      </c>
      <c r="AD300" s="37">
        <f t="shared" si="142"/>
        <v>446.22919556037618</v>
      </c>
      <c r="AE300" s="39">
        <f t="shared" si="177"/>
        <v>0.52200753413744816</v>
      </c>
      <c r="AF300" s="39">
        <f t="shared" si="177"/>
        <v>0.18729511942716306</v>
      </c>
      <c r="AG300" s="72">
        <f t="shared" si="159"/>
        <v>2967.1030307662236</v>
      </c>
      <c r="AI300" s="37">
        <f t="shared" si="160"/>
        <v>485.18657090832647</v>
      </c>
      <c r="AJ300" s="37">
        <f t="shared" si="143"/>
        <v>605.13576228727857</v>
      </c>
      <c r="AK300" s="39">
        <f t="shared" si="144"/>
        <v>3.4584340338569906E-2</v>
      </c>
      <c r="AL300" s="39">
        <f t="shared" si="161"/>
        <v>5.7499999999999996E-2</v>
      </c>
      <c r="AM300" s="72">
        <f t="shared" si="162"/>
        <v>1547.1704850027763</v>
      </c>
      <c r="AO300" s="13">
        <f t="shared" si="145"/>
        <v>0.25</v>
      </c>
      <c r="AP300" s="39">
        <f t="shared" si="163"/>
        <v>3.1049999999999998E-2</v>
      </c>
      <c r="AQ300" s="72">
        <f t="shared" si="164"/>
        <v>0</v>
      </c>
      <c r="AS300" s="58">
        <f t="shared" si="178"/>
        <v>1</v>
      </c>
      <c r="AT300" s="57">
        <f t="shared" si="178"/>
        <v>1</v>
      </c>
      <c r="AU300" s="57">
        <f t="shared" si="178"/>
        <v>2.2999999999999998</v>
      </c>
      <c r="AV300" s="76">
        <f t="shared" si="146"/>
        <v>0</v>
      </c>
      <c r="AW300" s="76">
        <f t="shared" si="147"/>
        <v>0</v>
      </c>
      <c r="AX300" s="76">
        <f t="shared" si="148"/>
        <v>11537.9859375</v>
      </c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</row>
    <row r="301" spans="1:65" hidden="1" outlineLevel="1" x14ac:dyDescent="0.25">
      <c r="A301" s="84">
        <f t="shared" si="149"/>
        <v>44440</v>
      </c>
      <c r="B301" s="23">
        <f t="shared" si="150"/>
        <v>44440</v>
      </c>
      <c r="C301" s="24">
        <f t="shared" si="165"/>
        <v>251</v>
      </c>
      <c r="D301" s="25">
        <f t="shared" si="151"/>
        <v>20.916666666666668</v>
      </c>
      <c r="F301" s="76">
        <f t="shared" si="139"/>
        <v>14883.577928477112</v>
      </c>
      <c r="G301" s="80">
        <f t="shared" si="140"/>
        <v>-17043.575389446105</v>
      </c>
      <c r="H301" s="80">
        <f t="shared" si="152"/>
        <v>-2159.9974609689925</v>
      </c>
      <c r="I301" s="112"/>
      <c r="J301" s="53">
        <f t="shared" si="179"/>
        <v>0</v>
      </c>
      <c r="K301" s="53">
        <f t="shared" si="179"/>
        <v>0</v>
      </c>
      <c r="L301" s="53">
        <f t="shared" si="179"/>
        <v>0</v>
      </c>
      <c r="M301" s="53">
        <f t="shared" si="179"/>
        <v>0</v>
      </c>
      <c r="N301" s="53">
        <f t="shared" si="179"/>
        <v>0</v>
      </c>
      <c r="O301" s="54">
        <f t="shared" si="179"/>
        <v>5016515.625</v>
      </c>
      <c r="Q301" s="66">
        <f t="shared" si="153"/>
        <v>2.9</v>
      </c>
      <c r="R301" s="58">
        <f t="shared" si="175"/>
        <v>-7.0000000000000007E-2</v>
      </c>
      <c r="S301" s="57">
        <f t="shared" si="175"/>
        <v>0.1</v>
      </c>
      <c r="T301" s="76">
        <f t="shared" si="154"/>
        <v>14883.577928477112</v>
      </c>
      <c r="U301" s="76">
        <f t="shared" si="155"/>
        <v>0</v>
      </c>
      <c r="W301" s="37">
        <f t="shared" si="156"/>
        <v>486.6666666666805</v>
      </c>
      <c r="X301" s="37">
        <f t="shared" si="141"/>
        <v>501.94890067523886</v>
      </c>
      <c r="Y301" s="39">
        <f t="shared" si="176"/>
        <v>0.63093590881118522</v>
      </c>
      <c r="Z301" s="39">
        <f t="shared" si="176"/>
        <v>0.60230967942801394</v>
      </c>
      <c r="AA301" s="72">
        <f t="shared" si="157"/>
        <v>988.61556734191936</v>
      </c>
      <c r="AB301" s="41"/>
      <c r="AC301" s="37">
        <f t="shared" si="158"/>
        <v>1591.666666666712</v>
      </c>
      <c r="AD301" s="37">
        <f t="shared" si="142"/>
        <v>446.84427383982433</v>
      </c>
      <c r="AE301" s="39">
        <f t="shared" si="177"/>
        <v>0.52272706459206808</v>
      </c>
      <c r="AF301" s="39">
        <f t="shared" si="177"/>
        <v>0.18755328532251209</v>
      </c>
      <c r="AG301" s="72">
        <f t="shared" si="159"/>
        <v>2968.9989197863733</v>
      </c>
      <c r="AI301" s="37">
        <f t="shared" si="160"/>
        <v>485.18657090834716</v>
      </c>
      <c r="AJ301" s="37">
        <f t="shared" si="143"/>
        <v>605.76252924144489</v>
      </c>
      <c r="AK301" s="39">
        <f t="shared" si="144"/>
        <v>3.4620160931246549E-2</v>
      </c>
      <c r="AL301" s="39">
        <f t="shared" si="161"/>
        <v>5.7499999999999996E-2</v>
      </c>
      <c r="AM301" s="72">
        <f t="shared" si="162"/>
        <v>1547.9749648178122</v>
      </c>
      <c r="AO301" s="13">
        <f t="shared" si="145"/>
        <v>0.25</v>
      </c>
      <c r="AP301" s="39">
        <f t="shared" si="163"/>
        <v>3.1049999999999998E-2</v>
      </c>
      <c r="AQ301" s="72">
        <f t="shared" si="164"/>
        <v>0</v>
      </c>
      <c r="AS301" s="58">
        <f t="shared" si="178"/>
        <v>1</v>
      </c>
      <c r="AT301" s="57">
        <f t="shared" si="178"/>
        <v>1</v>
      </c>
      <c r="AU301" s="57">
        <f t="shared" si="178"/>
        <v>2.2999999999999998</v>
      </c>
      <c r="AV301" s="76">
        <f t="shared" si="146"/>
        <v>0</v>
      </c>
      <c r="AW301" s="76">
        <f t="shared" si="147"/>
        <v>0</v>
      </c>
      <c r="AX301" s="76">
        <f t="shared" si="148"/>
        <v>11537.9859375</v>
      </c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</row>
    <row r="302" spans="1:65" hidden="1" outlineLevel="1" x14ac:dyDescent="0.25">
      <c r="A302" s="84">
        <f t="shared" si="149"/>
        <v>44470</v>
      </c>
      <c r="B302" s="23">
        <f t="shared" si="150"/>
        <v>44470</v>
      </c>
      <c r="C302" s="24">
        <f t="shared" si="165"/>
        <v>252</v>
      </c>
      <c r="D302" s="25">
        <f t="shared" si="151"/>
        <v>21</v>
      </c>
      <c r="F302" s="76">
        <f t="shared" si="139"/>
        <v>14883.577928477112</v>
      </c>
      <c r="G302" s="80">
        <f t="shared" si="140"/>
        <v>-17046.971086610018</v>
      </c>
      <c r="H302" s="80">
        <f t="shared" si="152"/>
        <v>-2163.3931581329052</v>
      </c>
      <c r="I302" s="112"/>
      <c r="J302" s="53">
        <f t="shared" si="179"/>
        <v>0</v>
      </c>
      <c r="K302" s="53">
        <f t="shared" si="179"/>
        <v>0</v>
      </c>
      <c r="L302" s="53">
        <f t="shared" si="179"/>
        <v>0</v>
      </c>
      <c r="M302" s="53">
        <f t="shared" si="179"/>
        <v>0</v>
      </c>
      <c r="N302" s="53">
        <f t="shared" si="179"/>
        <v>0</v>
      </c>
      <c r="O302" s="54">
        <f t="shared" si="179"/>
        <v>5016515.625</v>
      </c>
      <c r="Q302" s="66">
        <f t="shared" si="153"/>
        <v>2.9</v>
      </c>
      <c r="R302" s="58">
        <f t="shared" si="175"/>
        <v>-7.0000000000000007E-2</v>
      </c>
      <c r="S302" s="57">
        <f t="shared" si="175"/>
        <v>0.1</v>
      </c>
      <c r="T302" s="76">
        <f t="shared" si="154"/>
        <v>14883.577928477112</v>
      </c>
      <c r="U302" s="76">
        <f t="shared" si="155"/>
        <v>0</v>
      </c>
      <c r="W302" s="37">
        <f t="shared" si="156"/>
        <v>486.66666666665975</v>
      </c>
      <c r="X302" s="37">
        <f t="shared" si="141"/>
        <v>502.64078249124464</v>
      </c>
      <c r="Y302" s="39">
        <f t="shared" si="176"/>
        <v>0.63180558515034602</v>
      </c>
      <c r="Z302" s="39">
        <f t="shared" si="176"/>
        <v>0.60313989763200404</v>
      </c>
      <c r="AA302" s="72">
        <f t="shared" si="157"/>
        <v>989.30744915790433</v>
      </c>
      <c r="AB302" s="41"/>
      <c r="AC302" s="37">
        <f t="shared" si="158"/>
        <v>1591.6666666666442</v>
      </c>
      <c r="AD302" s="37">
        <f t="shared" si="142"/>
        <v>447.46019993756096</v>
      </c>
      <c r="AE302" s="39">
        <f t="shared" si="177"/>
        <v>0.52344758684094639</v>
      </c>
      <c r="AF302" s="39">
        <f t="shared" si="177"/>
        <v>0.18781180707139178</v>
      </c>
      <c r="AG302" s="72">
        <f t="shared" si="159"/>
        <v>2970.8974220825949</v>
      </c>
      <c r="AI302" s="37">
        <f t="shared" si="160"/>
        <v>485.18657090832647</v>
      </c>
      <c r="AJ302" s="37">
        <f t="shared" si="143"/>
        <v>606.38994536693451</v>
      </c>
      <c r="AK302" s="39">
        <f t="shared" si="144"/>
        <v>3.4656018624959303E-2</v>
      </c>
      <c r="AL302" s="39">
        <f t="shared" si="161"/>
        <v>5.7499999999999996E-2</v>
      </c>
      <c r="AM302" s="72">
        <f t="shared" si="162"/>
        <v>1548.7802778695175</v>
      </c>
      <c r="AO302" s="13">
        <f t="shared" si="145"/>
        <v>0.25</v>
      </c>
      <c r="AP302" s="39">
        <f t="shared" si="163"/>
        <v>3.1049999999999998E-2</v>
      </c>
      <c r="AQ302" s="72">
        <f t="shared" si="164"/>
        <v>0</v>
      </c>
      <c r="AS302" s="58">
        <f t="shared" si="178"/>
        <v>1</v>
      </c>
      <c r="AT302" s="57">
        <f t="shared" si="178"/>
        <v>1</v>
      </c>
      <c r="AU302" s="57">
        <f t="shared" si="178"/>
        <v>2.2999999999999998</v>
      </c>
      <c r="AV302" s="76">
        <f t="shared" si="146"/>
        <v>0</v>
      </c>
      <c r="AW302" s="76">
        <f t="shared" si="147"/>
        <v>0</v>
      </c>
      <c r="AX302" s="76">
        <f t="shared" si="148"/>
        <v>11537.9859375</v>
      </c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</row>
    <row r="303" spans="1:65" hidden="1" outlineLevel="1" x14ac:dyDescent="0.25">
      <c r="A303" s="84">
        <f t="shared" si="149"/>
        <v>44501</v>
      </c>
      <c r="B303" s="23">
        <f t="shared" si="150"/>
        <v>44501</v>
      </c>
      <c r="C303" s="24">
        <f t="shared" si="165"/>
        <v>253</v>
      </c>
      <c r="D303" s="25">
        <f t="shared" si="151"/>
        <v>21.083333333333332</v>
      </c>
      <c r="F303" s="76">
        <f t="shared" si="139"/>
        <v>14883.577928477112</v>
      </c>
      <c r="G303" s="80">
        <f t="shared" si="140"/>
        <v>-17050.371188435875</v>
      </c>
      <c r="H303" s="80">
        <f t="shared" si="152"/>
        <v>-2166.7932599587621</v>
      </c>
      <c r="I303" s="112"/>
      <c r="J303" s="53">
        <f t="shared" si="179"/>
        <v>0</v>
      </c>
      <c r="K303" s="53">
        <f t="shared" si="179"/>
        <v>0</v>
      </c>
      <c r="L303" s="53">
        <f t="shared" si="179"/>
        <v>0</v>
      </c>
      <c r="M303" s="53">
        <f t="shared" si="179"/>
        <v>0</v>
      </c>
      <c r="N303" s="53">
        <f t="shared" si="179"/>
        <v>0</v>
      </c>
      <c r="O303" s="54">
        <f t="shared" si="179"/>
        <v>5016515.625</v>
      </c>
      <c r="Q303" s="66">
        <f t="shared" si="153"/>
        <v>2.9</v>
      </c>
      <c r="R303" s="58">
        <f t="shared" si="175"/>
        <v>-7.0000000000000007E-2</v>
      </c>
      <c r="S303" s="57">
        <f t="shared" si="175"/>
        <v>0.1</v>
      </c>
      <c r="T303" s="76">
        <f t="shared" si="154"/>
        <v>14883.577928477112</v>
      </c>
      <c r="U303" s="76">
        <f t="shared" si="155"/>
        <v>0</v>
      </c>
      <c r="W303" s="37">
        <f t="shared" si="156"/>
        <v>486.66666666665975</v>
      </c>
      <c r="X303" s="37">
        <f t="shared" si="141"/>
        <v>503.33361799089715</v>
      </c>
      <c r="Y303" s="39">
        <f t="shared" si="176"/>
        <v>0.63267646024349167</v>
      </c>
      <c r="Z303" s="39">
        <f t="shared" si="176"/>
        <v>0.60397126020124303</v>
      </c>
      <c r="AA303" s="72">
        <f t="shared" si="157"/>
        <v>990.0002846575569</v>
      </c>
      <c r="AB303" s="41"/>
      <c r="AC303" s="37">
        <f t="shared" si="158"/>
        <v>1591.6666666666442</v>
      </c>
      <c r="AD303" s="37">
        <f t="shared" si="142"/>
        <v>448.0769750222683</v>
      </c>
      <c r="AE303" s="39">
        <f t="shared" si="177"/>
        <v>0.5241691022511632</v>
      </c>
      <c r="AF303" s="39">
        <f t="shared" si="177"/>
        <v>0.18807068516430739</v>
      </c>
      <c r="AG303" s="72">
        <f t="shared" si="159"/>
        <v>2972.7985412572634</v>
      </c>
      <c r="AI303" s="37">
        <f t="shared" si="160"/>
        <v>485.18657090832647</v>
      </c>
      <c r="AJ303" s="37">
        <f t="shared" si="143"/>
        <v>607.01801133620143</v>
      </c>
      <c r="AK303" s="39">
        <f t="shared" si="144"/>
        <v>3.4691913458135416E-2</v>
      </c>
      <c r="AL303" s="39">
        <f t="shared" si="161"/>
        <v>5.7499999999999996E-2</v>
      </c>
      <c r="AM303" s="72">
        <f t="shared" si="162"/>
        <v>1549.5864250210534</v>
      </c>
      <c r="AO303" s="13">
        <f t="shared" si="145"/>
        <v>0.25</v>
      </c>
      <c r="AP303" s="39">
        <f t="shared" si="163"/>
        <v>3.1049999999999998E-2</v>
      </c>
      <c r="AQ303" s="72">
        <f t="shared" si="164"/>
        <v>0</v>
      </c>
      <c r="AS303" s="58">
        <f t="shared" si="178"/>
        <v>1</v>
      </c>
      <c r="AT303" s="57">
        <f t="shared" si="178"/>
        <v>1</v>
      </c>
      <c r="AU303" s="57">
        <f t="shared" si="178"/>
        <v>2.2999999999999998</v>
      </c>
      <c r="AV303" s="76">
        <f t="shared" si="146"/>
        <v>0</v>
      </c>
      <c r="AW303" s="76">
        <f t="shared" si="147"/>
        <v>0</v>
      </c>
      <c r="AX303" s="76">
        <f t="shared" si="148"/>
        <v>11537.9859375</v>
      </c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</row>
    <row r="304" spans="1:65" hidden="1" outlineLevel="1" x14ac:dyDescent="0.25">
      <c r="A304" s="84">
        <f t="shared" si="149"/>
        <v>44531</v>
      </c>
      <c r="B304" s="23">
        <f t="shared" si="150"/>
        <v>44531</v>
      </c>
      <c r="C304" s="24">
        <f t="shared" si="165"/>
        <v>254</v>
      </c>
      <c r="D304" s="25">
        <f t="shared" si="151"/>
        <v>21.166666666666668</v>
      </c>
      <c r="F304" s="76">
        <f t="shared" si="139"/>
        <v>14883.577928477112</v>
      </c>
      <c r="G304" s="80">
        <f t="shared" si="140"/>
        <v>-17053.775700709222</v>
      </c>
      <c r="H304" s="80">
        <f t="shared" si="152"/>
        <v>-2170.1977722321099</v>
      </c>
      <c r="I304" s="112"/>
      <c r="J304" s="53">
        <f t="shared" si="179"/>
        <v>0</v>
      </c>
      <c r="K304" s="53">
        <f t="shared" si="179"/>
        <v>0</v>
      </c>
      <c r="L304" s="53">
        <f t="shared" si="179"/>
        <v>0</v>
      </c>
      <c r="M304" s="53">
        <f t="shared" si="179"/>
        <v>0</v>
      </c>
      <c r="N304" s="53">
        <f t="shared" si="179"/>
        <v>0</v>
      </c>
      <c r="O304" s="54">
        <f t="shared" si="179"/>
        <v>5016515.625</v>
      </c>
      <c r="Q304" s="66">
        <f t="shared" si="153"/>
        <v>2.9</v>
      </c>
      <c r="R304" s="58">
        <f t="shared" si="175"/>
        <v>-7.0000000000000007E-2</v>
      </c>
      <c r="S304" s="57">
        <f t="shared" si="175"/>
        <v>0.1</v>
      </c>
      <c r="T304" s="76">
        <f t="shared" si="154"/>
        <v>14883.577928477112</v>
      </c>
      <c r="U304" s="76">
        <f t="shared" si="155"/>
        <v>0</v>
      </c>
      <c r="W304" s="37">
        <f t="shared" si="156"/>
        <v>486.6666666666805</v>
      </c>
      <c r="X304" s="37">
        <f t="shared" si="141"/>
        <v>504.02740848874538</v>
      </c>
      <c r="Y304" s="39">
        <f t="shared" si="176"/>
        <v>0.63354853574297387</v>
      </c>
      <c r="Z304" s="39">
        <f t="shared" si="176"/>
        <v>0.60480376871311359</v>
      </c>
      <c r="AA304" s="72">
        <f t="shared" si="157"/>
        <v>990.69407515542594</v>
      </c>
      <c r="AB304" s="41"/>
      <c r="AC304" s="37">
        <f t="shared" si="158"/>
        <v>1591.666666666712</v>
      </c>
      <c r="AD304" s="37">
        <f t="shared" si="142"/>
        <v>448.69460026418204</v>
      </c>
      <c r="AE304" s="39">
        <f t="shared" si="177"/>
        <v>0.5248916121916829</v>
      </c>
      <c r="AF304" s="39">
        <f t="shared" si="177"/>
        <v>0.18832992009244032</v>
      </c>
      <c r="AG304" s="72">
        <f t="shared" si="159"/>
        <v>2974.7022809174618</v>
      </c>
      <c r="AI304" s="37">
        <f t="shared" si="160"/>
        <v>485.18657090834716</v>
      </c>
      <c r="AJ304" s="37">
        <f t="shared" si="143"/>
        <v>607.64672782231889</v>
      </c>
      <c r="AK304" s="39">
        <f t="shared" si="144"/>
        <v>3.4727845469241944E-2</v>
      </c>
      <c r="AL304" s="39">
        <f t="shared" si="161"/>
        <v>5.7499999999999996E-2</v>
      </c>
      <c r="AM304" s="72">
        <f t="shared" si="162"/>
        <v>1550.3934071363351</v>
      </c>
      <c r="AO304" s="13">
        <f t="shared" si="145"/>
        <v>0.25</v>
      </c>
      <c r="AP304" s="39">
        <f t="shared" si="163"/>
        <v>3.1049999999999998E-2</v>
      </c>
      <c r="AQ304" s="72">
        <f t="shared" si="164"/>
        <v>0</v>
      </c>
      <c r="AS304" s="58">
        <f t="shared" si="178"/>
        <v>1</v>
      </c>
      <c r="AT304" s="57">
        <f t="shared" si="178"/>
        <v>1</v>
      </c>
      <c r="AU304" s="57">
        <f t="shared" si="178"/>
        <v>2.2999999999999998</v>
      </c>
      <c r="AV304" s="76">
        <f t="shared" si="146"/>
        <v>0</v>
      </c>
      <c r="AW304" s="76">
        <f t="shared" si="147"/>
        <v>0</v>
      </c>
      <c r="AX304" s="76">
        <f t="shared" si="148"/>
        <v>11537.9859375</v>
      </c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</row>
    <row r="305" spans="1:65" hidden="1" outlineLevel="1" x14ac:dyDescent="0.25">
      <c r="A305" s="84">
        <f t="shared" si="149"/>
        <v>44562</v>
      </c>
      <c r="B305" s="23">
        <f t="shared" si="150"/>
        <v>44562</v>
      </c>
      <c r="C305" s="24">
        <f t="shared" si="165"/>
        <v>255</v>
      </c>
      <c r="D305" s="25">
        <f t="shared" si="151"/>
        <v>21.25</v>
      </c>
      <c r="F305" s="76">
        <f t="shared" si="139"/>
        <v>14883.577928477112</v>
      </c>
      <c r="G305" s="80">
        <f t="shared" si="140"/>
        <v>-17057.18462922276</v>
      </c>
      <c r="H305" s="80">
        <f t="shared" si="152"/>
        <v>-2173.6067007456477</v>
      </c>
      <c r="I305" s="112"/>
      <c r="J305" s="53">
        <f t="shared" si="179"/>
        <v>0</v>
      </c>
      <c r="K305" s="53">
        <f t="shared" si="179"/>
        <v>0</v>
      </c>
      <c r="L305" s="53">
        <f t="shared" si="179"/>
        <v>0</v>
      </c>
      <c r="M305" s="53">
        <f t="shared" si="179"/>
        <v>0</v>
      </c>
      <c r="N305" s="53">
        <f t="shared" si="179"/>
        <v>0</v>
      </c>
      <c r="O305" s="54">
        <f t="shared" si="179"/>
        <v>5016515.625</v>
      </c>
      <c r="Q305" s="66">
        <f t="shared" si="153"/>
        <v>2.9</v>
      </c>
      <c r="R305" s="58">
        <f t="shared" si="175"/>
        <v>-7.0000000000000007E-2</v>
      </c>
      <c r="S305" s="57">
        <f t="shared" si="175"/>
        <v>0.1</v>
      </c>
      <c r="T305" s="76">
        <f t="shared" si="154"/>
        <v>14883.577928477112</v>
      </c>
      <c r="U305" s="76">
        <f t="shared" si="155"/>
        <v>0</v>
      </c>
      <c r="W305" s="37">
        <f t="shared" si="156"/>
        <v>486.66666666665975</v>
      </c>
      <c r="X305" s="37">
        <f t="shared" si="141"/>
        <v>504.72215530108559</v>
      </c>
      <c r="Y305" s="39">
        <f t="shared" si="176"/>
        <v>0.63442181330342184</v>
      </c>
      <c r="Z305" s="39">
        <f t="shared" si="176"/>
        <v>0.60563742474717286</v>
      </c>
      <c r="AA305" s="72">
        <f t="shared" si="157"/>
        <v>991.38882196774534</v>
      </c>
      <c r="AB305" s="41"/>
      <c r="AC305" s="37">
        <f t="shared" si="158"/>
        <v>1591.6666666666442</v>
      </c>
      <c r="AD305" s="37">
        <f t="shared" si="142"/>
        <v>449.31307683509414</v>
      </c>
      <c r="AE305" s="39">
        <f t="shared" si="177"/>
        <v>0.52561511803335748</v>
      </c>
      <c r="AF305" s="39">
        <f t="shared" si="177"/>
        <v>0.18858951234764904</v>
      </c>
      <c r="AG305" s="72">
        <f t="shared" si="159"/>
        <v>2976.6086446749819</v>
      </c>
      <c r="AI305" s="37">
        <f t="shared" si="160"/>
        <v>485.18657090832647</v>
      </c>
      <c r="AJ305" s="37">
        <f t="shared" si="143"/>
        <v>608.27609549897954</v>
      </c>
      <c r="AK305" s="39">
        <f t="shared" si="144"/>
        <v>3.4763814696785772E-2</v>
      </c>
      <c r="AL305" s="39">
        <f t="shared" si="161"/>
        <v>5.7499999999999996E-2</v>
      </c>
      <c r="AM305" s="72">
        <f t="shared" si="162"/>
        <v>1551.2012250800335</v>
      </c>
      <c r="AO305" s="13">
        <f t="shared" si="145"/>
        <v>0.25</v>
      </c>
      <c r="AP305" s="39">
        <f t="shared" si="163"/>
        <v>3.1049999999999998E-2</v>
      </c>
      <c r="AQ305" s="72">
        <f t="shared" si="164"/>
        <v>0</v>
      </c>
      <c r="AS305" s="58">
        <f t="shared" si="178"/>
        <v>1</v>
      </c>
      <c r="AT305" s="57">
        <f t="shared" si="178"/>
        <v>1</v>
      </c>
      <c r="AU305" s="57">
        <f t="shared" si="178"/>
        <v>2.2999999999999998</v>
      </c>
      <c r="AV305" s="76">
        <f t="shared" si="146"/>
        <v>0</v>
      </c>
      <c r="AW305" s="76">
        <f t="shared" si="147"/>
        <v>0</v>
      </c>
      <c r="AX305" s="76">
        <f t="shared" si="148"/>
        <v>11537.9859375</v>
      </c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</row>
    <row r="306" spans="1:65" hidden="1" outlineLevel="1" x14ac:dyDescent="0.25">
      <c r="A306" s="84">
        <f t="shared" si="149"/>
        <v>44593</v>
      </c>
      <c r="B306" s="23">
        <f t="shared" si="150"/>
        <v>44593</v>
      </c>
      <c r="C306" s="24">
        <f t="shared" si="165"/>
        <v>256</v>
      </c>
      <c r="D306" s="25">
        <f t="shared" si="151"/>
        <v>21.333333333333332</v>
      </c>
      <c r="F306" s="76">
        <f t="shared" si="139"/>
        <v>14883.577928477112</v>
      </c>
      <c r="G306" s="80">
        <f t="shared" si="140"/>
        <v>-17060.597979777929</v>
      </c>
      <c r="H306" s="80">
        <f t="shared" si="152"/>
        <v>-2177.0200513008167</v>
      </c>
      <c r="I306" s="112"/>
      <c r="J306" s="53">
        <f t="shared" si="179"/>
        <v>0</v>
      </c>
      <c r="K306" s="53">
        <f t="shared" si="179"/>
        <v>0</v>
      </c>
      <c r="L306" s="53">
        <f t="shared" si="179"/>
        <v>0</v>
      </c>
      <c r="M306" s="53">
        <f t="shared" si="179"/>
        <v>0</v>
      </c>
      <c r="N306" s="53">
        <f t="shared" si="179"/>
        <v>0</v>
      </c>
      <c r="O306" s="54">
        <f t="shared" si="179"/>
        <v>5016515.625</v>
      </c>
      <c r="Q306" s="66">
        <f t="shared" si="153"/>
        <v>2.9</v>
      </c>
      <c r="R306" s="58">
        <f t="shared" si="175"/>
        <v>-7.0000000000000007E-2</v>
      </c>
      <c r="S306" s="57">
        <f t="shared" si="175"/>
        <v>0.1</v>
      </c>
      <c r="T306" s="76">
        <f t="shared" si="154"/>
        <v>14883.577928477112</v>
      </c>
      <c r="U306" s="76">
        <f t="shared" si="155"/>
        <v>0</v>
      </c>
      <c r="W306" s="37">
        <f t="shared" si="156"/>
        <v>486.66666666665975</v>
      </c>
      <c r="X306" s="37">
        <f t="shared" si="141"/>
        <v>505.41785974615783</v>
      </c>
      <c r="Y306" s="39">
        <f t="shared" si="176"/>
        <v>0.63529629458174541</v>
      </c>
      <c r="Z306" s="39">
        <f t="shared" si="176"/>
        <v>0.60647222988515481</v>
      </c>
      <c r="AA306" s="72">
        <f t="shared" si="157"/>
        <v>992.08452641281758</v>
      </c>
      <c r="AB306" s="41"/>
      <c r="AC306" s="37">
        <f t="shared" si="158"/>
        <v>1591.6666666666442</v>
      </c>
      <c r="AD306" s="37">
        <f t="shared" si="142"/>
        <v>449.93240590852616</v>
      </c>
      <c r="AE306" s="39">
        <f t="shared" si="177"/>
        <v>0.52633962114892763</v>
      </c>
      <c r="AF306" s="39">
        <f t="shared" si="177"/>
        <v>0.18884946242246983</v>
      </c>
      <c r="AG306" s="72">
        <f t="shared" si="159"/>
        <v>2978.5176361471167</v>
      </c>
      <c r="AI306" s="37">
        <f t="shared" si="160"/>
        <v>485.18657090832647</v>
      </c>
      <c r="AJ306" s="37">
        <f t="shared" si="143"/>
        <v>608.90611504072888</v>
      </c>
      <c r="AK306" s="39">
        <f t="shared" si="144"/>
        <v>3.4799821179313677E-2</v>
      </c>
      <c r="AL306" s="39">
        <f t="shared" si="161"/>
        <v>5.7499999999999996E-2</v>
      </c>
      <c r="AM306" s="72">
        <f t="shared" si="162"/>
        <v>1552.0098797179944</v>
      </c>
      <c r="AO306" s="13">
        <f t="shared" si="145"/>
        <v>0.25</v>
      </c>
      <c r="AP306" s="39">
        <f t="shared" si="163"/>
        <v>3.1049999999999998E-2</v>
      </c>
      <c r="AQ306" s="72">
        <f t="shared" si="164"/>
        <v>0</v>
      </c>
      <c r="AS306" s="58">
        <f t="shared" si="178"/>
        <v>1</v>
      </c>
      <c r="AT306" s="57">
        <f t="shared" si="178"/>
        <v>1</v>
      </c>
      <c r="AU306" s="57">
        <f t="shared" si="178"/>
        <v>2.2999999999999998</v>
      </c>
      <c r="AV306" s="76">
        <f t="shared" si="146"/>
        <v>0</v>
      </c>
      <c r="AW306" s="76">
        <f t="shared" si="147"/>
        <v>0</v>
      </c>
      <c r="AX306" s="76">
        <f t="shared" si="148"/>
        <v>11537.9859375</v>
      </c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</row>
    <row r="307" spans="1:65" hidden="1" outlineLevel="1" x14ac:dyDescent="0.25">
      <c r="A307" s="84">
        <f t="shared" si="149"/>
        <v>44621</v>
      </c>
      <c r="B307" s="23">
        <f t="shared" si="150"/>
        <v>44621</v>
      </c>
      <c r="C307" s="24">
        <f t="shared" si="165"/>
        <v>257</v>
      </c>
      <c r="D307" s="25">
        <f t="shared" si="151"/>
        <v>21.416666666666668</v>
      </c>
      <c r="F307" s="76">
        <f t="shared" ref="F307:F364" si="180">+SUM($T307:$U307)</f>
        <v>14883.577928477112</v>
      </c>
      <c r="G307" s="80">
        <f t="shared" ref="G307:G364" si="181">-SUM($AA307,$AG307,$AM307,$AQ307,$AV307:$AX307)</f>
        <v>-17064.015758183341</v>
      </c>
      <c r="H307" s="80">
        <f t="shared" si="152"/>
        <v>-2180.4378297062285</v>
      </c>
      <c r="I307" s="112"/>
      <c r="J307" s="53">
        <f t="shared" si="179"/>
        <v>0</v>
      </c>
      <c r="K307" s="53">
        <f t="shared" si="179"/>
        <v>0</v>
      </c>
      <c r="L307" s="53">
        <f t="shared" si="179"/>
        <v>0</v>
      </c>
      <c r="M307" s="53">
        <f t="shared" si="179"/>
        <v>0</v>
      </c>
      <c r="N307" s="53">
        <f t="shared" si="179"/>
        <v>0</v>
      </c>
      <c r="O307" s="54">
        <f t="shared" si="179"/>
        <v>5016515.625</v>
      </c>
      <c r="Q307" s="66">
        <f t="shared" si="153"/>
        <v>2.9</v>
      </c>
      <c r="R307" s="58">
        <f t="shared" si="175"/>
        <v>-7.0000000000000007E-2</v>
      </c>
      <c r="S307" s="57">
        <f t="shared" si="175"/>
        <v>0.1</v>
      </c>
      <c r="T307" s="76">
        <f t="shared" si="154"/>
        <v>14883.577928477112</v>
      </c>
      <c r="U307" s="76">
        <f t="shared" si="155"/>
        <v>0</v>
      </c>
      <c r="W307" s="37">
        <f t="shared" si="156"/>
        <v>486.6666666666805</v>
      </c>
      <c r="X307" s="37">
        <f t="shared" ref="X307:X364" si="182">IF($B307=" ",0,IF($B307&gt;=X$25,IF($B307&lt;=X$29,X$27,IF($B307&lt;=X$33,X$31,X$31*(1+X$38)^(IF(X$36&gt;$B307,-1,1)*(YEARFRAC($B307,X$36)))))*($D307-$D306)*365/1000,0))</f>
        <v>506.11452314395416</v>
      </c>
      <c r="Y307" s="39">
        <f t="shared" si="176"/>
        <v>0.63617198123713847</v>
      </c>
      <c r="Z307" s="39">
        <f t="shared" si="176"/>
        <v>0.60730818571097389</v>
      </c>
      <c r="AA307" s="72">
        <f t="shared" si="157"/>
        <v>992.78118981063471</v>
      </c>
      <c r="AB307" s="41"/>
      <c r="AC307" s="37">
        <f t="shared" si="158"/>
        <v>1591.666666666712</v>
      </c>
      <c r="AD307" s="37">
        <f t="shared" ref="AD307:AD364" si="183">IF($B307=" ",0,IF($B307&gt;=AD$25,IF($B307&lt;=AD$29,AD$27,IF($B307&lt;=AD$33,AD$31,AD$31*(1+AD$38)^(IF(AD$36&gt;$B307,-1,1)*(YEARFRAC($B307,AD$36)))))*($D307-$D306)*365/1000,0))</f>
        <v>450.55258865955989</v>
      </c>
      <c r="AE307" s="39">
        <f t="shared" si="177"/>
        <v>0.52706512291302676</v>
      </c>
      <c r="AF307" s="39">
        <f t="shared" si="177"/>
        <v>0.18910977081011815</v>
      </c>
      <c r="AG307" s="72">
        <f t="shared" si="159"/>
        <v>2980.429258955885</v>
      </c>
      <c r="AI307" s="37">
        <f t="shared" si="160"/>
        <v>485.18657090834716</v>
      </c>
      <c r="AJ307" s="37">
        <f t="shared" ref="AJ307:AJ364" si="184">IF($B307=" ",0,IF($B307&gt;=AJ$33,AJ$25*(1+AJ$30)^(IF(AJ$28&gt;$B307,-1,1)*(YEARFRAC($B307,AJ$28)))*($D307-$D306),0))</f>
        <v>609.53678712273381</v>
      </c>
      <c r="AK307" s="39">
        <f t="shared" ref="AK307:AK364" si="185">IF($B307=" ",0,AK$25*(1+AK$30)^(IF(AK$28&gt;$B307,-1,1)*(YEARFRAC($B307,AK$28))))</f>
        <v>3.4835864955412368E-2</v>
      </c>
      <c r="AL307" s="39">
        <f t="shared" si="161"/>
        <v>5.7499999999999996E-2</v>
      </c>
      <c r="AM307" s="72">
        <f t="shared" si="162"/>
        <v>1552.8193719168205</v>
      </c>
      <c r="AO307" s="13">
        <f t="shared" ref="AO307:AO364" si="186">IF($B307=" ",0,$AO$25)</f>
        <v>0.25</v>
      </c>
      <c r="AP307" s="39">
        <f t="shared" si="163"/>
        <v>3.1049999999999998E-2</v>
      </c>
      <c r="AQ307" s="72">
        <f t="shared" si="164"/>
        <v>0</v>
      </c>
      <c r="AS307" s="58">
        <f t="shared" si="178"/>
        <v>1</v>
      </c>
      <c r="AT307" s="57">
        <f t="shared" si="178"/>
        <v>1</v>
      </c>
      <c r="AU307" s="57">
        <f t="shared" si="178"/>
        <v>2.2999999999999998</v>
      </c>
      <c r="AV307" s="76">
        <f t="shared" ref="AV307:AV364" si="187">+AS307*SUM(J307:K307)/1000</f>
        <v>0</v>
      </c>
      <c r="AW307" s="76">
        <f t="shared" ref="AW307:AW364" si="188">+AT307*SUM(L307:M307)/1000</f>
        <v>0</v>
      </c>
      <c r="AX307" s="76">
        <f t="shared" ref="AX307:AX364" si="189">+AU307*SUM(N307:O307)/1000</f>
        <v>11537.9859375</v>
      </c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</row>
    <row r="308" spans="1:65" hidden="1" outlineLevel="1" x14ac:dyDescent="0.25">
      <c r="A308" s="84">
        <f t="shared" ref="A308:A364" si="190">+IF(B308=" ",A307,B308)</f>
        <v>44652</v>
      </c>
      <c r="B308" s="23">
        <f t="shared" ref="B308:B364" si="191">IF(B307=" "," ",IF(EDATE(B307,1)&gt;=EndDate," ",EDATE(B307,1)))</f>
        <v>44652</v>
      </c>
      <c r="C308" s="24">
        <f t="shared" si="165"/>
        <v>258</v>
      </c>
      <c r="D308" s="25">
        <f t="shared" ref="D308:D364" si="192">C308/12</f>
        <v>21.5</v>
      </c>
      <c r="F308" s="76">
        <f t="shared" si="180"/>
        <v>14883.577928477112</v>
      </c>
      <c r="G308" s="80">
        <f t="shared" si="181"/>
        <v>-17067.437970254789</v>
      </c>
      <c r="H308" s="80">
        <f t="shared" ref="H308:H364" si="193">+SUM(F308:G308)</f>
        <v>-2183.8600417776761</v>
      </c>
      <c r="I308" s="112"/>
      <c r="J308" s="53">
        <f t="shared" si="179"/>
        <v>0</v>
      </c>
      <c r="K308" s="53">
        <f t="shared" si="179"/>
        <v>0</v>
      </c>
      <c r="L308" s="53">
        <f t="shared" si="179"/>
        <v>0</v>
      </c>
      <c r="M308" s="53">
        <f t="shared" si="179"/>
        <v>0</v>
      </c>
      <c r="N308" s="53">
        <f t="shared" si="179"/>
        <v>0</v>
      </c>
      <c r="O308" s="54">
        <f t="shared" si="179"/>
        <v>5016515.625</v>
      </c>
      <c r="Q308" s="66">
        <f t="shared" ref="Q308:Q364" si="194">IF($B308=" ",0,IF($B308&lt;=DATE(2003,12,31),3.55,2.9))</f>
        <v>2.9</v>
      </c>
      <c r="R308" s="58">
        <f t="shared" si="175"/>
        <v>-7.0000000000000007E-2</v>
      </c>
      <c r="S308" s="57">
        <f t="shared" si="175"/>
        <v>0.1</v>
      </c>
      <c r="T308" s="76">
        <f t="shared" ref="T308:T364" si="195">+SUM($Q308,$S308)/1000*(SUM($J308*$J$37,$K308*$K$37,$L308*$L$37,$M308*$M$37,$N308*$N$37,$O308*$O$37))</f>
        <v>14883.577928477112</v>
      </c>
      <c r="U308" s="76">
        <f t="shared" ref="U308:U364" si="196">+SUM($Q308,$R308)/1000*(SUM(0))</f>
        <v>0</v>
      </c>
      <c r="W308" s="37">
        <f t="shared" ref="W308:W364" si="197">IF($B308=" ",0,1)*(IF($B308&gt;=W$25,1,0)*IF($B308&lt;=W$29,W$27,IF($B308&lt;=W$33,W$31,0))*($D308-$D307)*365/1000)</f>
        <v>486.66666666665975</v>
      </c>
      <c r="X308" s="37">
        <f t="shared" si="182"/>
        <v>506.81214681622174</v>
      </c>
      <c r="Y308" s="39">
        <f t="shared" si="176"/>
        <v>0.63704887493108198</v>
      </c>
      <c r="Z308" s="39">
        <f t="shared" si="176"/>
        <v>0.60814529381072802</v>
      </c>
      <c r="AA308" s="72">
        <f t="shared" ref="AA308:AA364" si="198">+W308+X308+Z308*SUM($J308*$J$37,$L308*$L$37,$N308*$N$37)/1000</f>
        <v>993.47881348288149</v>
      </c>
      <c r="AB308" s="41"/>
      <c r="AC308" s="37">
        <f t="shared" ref="AC308:AC364" si="199">IF($B308=" ",0,1)*(IF($B308&gt;=AC$25,1,0)*IF($B308&lt;=AC$29,AC$27,IF($B308&lt;=AC$33,AC$31,0))*($D308-$D307)*365/1000)</f>
        <v>1591.6666666666442</v>
      </c>
      <c r="AD308" s="37">
        <f t="shared" si="183"/>
        <v>451.17362626483907</v>
      </c>
      <c r="AE308" s="39">
        <f t="shared" si="177"/>
        <v>0.52779162470218333</v>
      </c>
      <c r="AF308" s="39">
        <f t="shared" si="177"/>
        <v>0.18937043800448911</v>
      </c>
      <c r="AG308" s="72">
        <f t="shared" ref="AG308:AG364" si="200">+AC308+AD308+AF308*SUM($K308*$K$37,$M308*$M$37,$O308*$O$37)/1000</f>
        <v>2982.3435167280359</v>
      </c>
      <c r="AI308" s="37">
        <f t="shared" ref="AI308:AI364" si="201">IF($B308=" ",0,1)*IF($B308&gt;=AI$33,AI$25*($D308-$D307),0)</f>
        <v>485.18657090832647</v>
      </c>
      <c r="AJ308" s="37">
        <f t="shared" si="184"/>
        <v>610.16811242078211</v>
      </c>
      <c r="AK308" s="39">
        <f t="shared" si="185"/>
        <v>3.4871946063708505E-2</v>
      </c>
      <c r="AL308" s="39">
        <f t="shared" ref="AL308:AL364" si="202">IF($B308=" ",0,AL$25*AL$28)</f>
        <v>5.7499999999999996E-2</v>
      </c>
      <c r="AM308" s="72">
        <f t="shared" ref="AM308:AM364" si="203">+AI308+AJ308+SUM(AK308:AL308)*SUM($J308*$J$37,$K308*$K$37,$L308*$L$37,$M308*$M$37,$N308*$N$37,$O308*$O$37)/1000</f>
        <v>1553.6297025438719</v>
      </c>
      <c r="AO308" s="13">
        <f t="shared" si="186"/>
        <v>0.25</v>
      </c>
      <c r="AP308" s="39">
        <f t="shared" ref="AP308:AP364" si="204">IF($B308=" ",0,AP$25*AP$28)</f>
        <v>3.1049999999999998E-2</v>
      </c>
      <c r="AQ308" s="72">
        <f t="shared" ref="AQ308:AQ364" si="205">SUM(AO308:AP308)*SUM(0)/1000</f>
        <v>0</v>
      </c>
      <c r="AS308" s="58">
        <f t="shared" si="178"/>
        <v>1</v>
      </c>
      <c r="AT308" s="57">
        <f t="shared" si="178"/>
        <v>1</v>
      </c>
      <c r="AU308" s="57">
        <f t="shared" si="178"/>
        <v>2.2999999999999998</v>
      </c>
      <c r="AV308" s="76">
        <f t="shared" si="187"/>
        <v>0</v>
      </c>
      <c r="AW308" s="76">
        <f t="shared" si="188"/>
        <v>0</v>
      </c>
      <c r="AX308" s="76">
        <f t="shared" si="189"/>
        <v>11537.9859375</v>
      </c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</row>
    <row r="309" spans="1:65" hidden="1" outlineLevel="1" x14ac:dyDescent="0.25">
      <c r="A309" s="84">
        <f t="shared" si="190"/>
        <v>44682</v>
      </c>
      <c r="B309" s="23">
        <f t="shared" si="191"/>
        <v>44682</v>
      </c>
      <c r="C309" s="24">
        <f t="shared" ref="C309:C364" si="206">IF($B309&lt;&gt;" ",C308+1,C308)</f>
        <v>259</v>
      </c>
      <c r="D309" s="25">
        <f t="shared" si="192"/>
        <v>21.583333333333332</v>
      </c>
      <c r="F309" s="76">
        <f t="shared" si="180"/>
        <v>14883.577928477112</v>
      </c>
      <c r="G309" s="80">
        <f t="shared" si="181"/>
        <v>-17070.864621816843</v>
      </c>
      <c r="H309" s="80">
        <f t="shared" si="193"/>
        <v>-2187.2866933397308</v>
      </c>
      <c r="I309" s="112"/>
      <c r="J309" s="53">
        <f t="shared" si="179"/>
        <v>0</v>
      </c>
      <c r="K309" s="53">
        <f t="shared" si="179"/>
        <v>0</v>
      </c>
      <c r="L309" s="53">
        <f t="shared" si="179"/>
        <v>0</v>
      </c>
      <c r="M309" s="53">
        <f t="shared" si="179"/>
        <v>0</v>
      </c>
      <c r="N309" s="53">
        <f t="shared" si="179"/>
        <v>0</v>
      </c>
      <c r="O309" s="54">
        <f t="shared" si="179"/>
        <v>5016515.625</v>
      </c>
      <c r="Q309" s="66">
        <f t="shared" si="194"/>
        <v>2.9</v>
      </c>
      <c r="R309" s="58">
        <f t="shared" si="175"/>
        <v>-7.0000000000000007E-2</v>
      </c>
      <c r="S309" s="57">
        <f t="shared" si="175"/>
        <v>0.1</v>
      </c>
      <c r="T309" s="76">
        <f t="shared" si="195"/>
        <v>14883.577928477112</v>
      </c>
      <c r="U309" s="76">
        <f t="shared" si="196"/>
        <v>0</v>
      </c>
      <c r="W309" s="37">
        <f t="shared" si="197"/>
        <v>486.66666666665975</v>
      </c>
      <c r="X309" s="37">
        <f t="shared" si="182"/>
        <v>507.51073208665883</v>
      </c>
      <c r="Y309" s="39">
        <f t="shared" si="176"/>
        <v>0.6379269773273466</v>
      </c>
      <c r="Z309" s="39">
        <f t="shared" si="176"/>
        <v>0.6089835557727008</v>
      </c>
      <c r="AA309" s="72">
        <f t="shared" si="198"/>
        <v>994.17739875331858</v>
      </c>
      <c r="AB309" s="41"/>
      <c r="AC309" s="37">
        <f t="shared" si="199"/>
        <v>1591.6666666666442</v>
      </c>
      <c r="AD309" s="37">
        <f t="shared" si="183"/>
        <v>451.79551990274473</v>
      </c>
      <c r="AE309" s="39">
        <f t="shared" si="177"/>
        <v>0.52851912789482225</v>
      </c>
      <c r="AF309" s="39">
        <f t="shared" si="177"/>
        <v>0.18963146450015855</v>
      </c>
      <c r="AG309" s="72">
        <f t="shared" si="200"/>
        <v>2984.2604130958389</v>
      </c>
      <c r="AI309" s="37">
        <f t="shared" si="201"/>
        <v>485.18657090832647</v>
      </c>
      <c r="AJ309" s="37">
        <f t="shared" si="184"/>
        <v>610.80009161151804</v>
      </c>
      <c r="AK309" s="39">
        <f t="shared" si="185"/>
        <v>3.4908064542868773E-2</v>
      </c>
      <c r="AL309" s="39">
        <f t="shared" si="202"/>
        <v>5.7499999999999996E-2</v>
      </c>
      <c r="AM309" s="72">
        <f t="shared" si="203"/>
        <v>1554.4408724676878</v>
      </c>
      <c r="AO309" s="13">
        <f t="shared" si="186"/>
        <v>0.25</v>
      </c>
      <c r="AP309" s="39">
        <f t="shared" si="204"/>
        <v>3.1049999999999998E-2</v>
      </c>
      <c r="AQ309" s="72">
        <f t="shared" si="205"/>
        <v>0</v>
      </c>
      <c r="AS309" s="58">
        <f t="shared" si="178"/>
        <v>1</v>
      </c>
      <c r="AT309" s="57">
        <f t="shared" si="178"/>
        <v>1</v>
      </c>
      <c r="AU309" s="57">
        <f t="shared" si="178"/>
        <v>2.2999999999999998</v>
      </c>
      <c r="AV309" s="76">
        <f t="shared" si="187"/>
        <v>0</v>
      </c>
      <c r="AW309" s="76">
        <f t="shared" si="188"/>
        <v>0</v>
      </c>
      <c r="AX309" s="76">
        <f t="shared" si="189"/>
        <v>11537.9859375</v>
      </c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</row>
    <row r="310" spans="1:65" hidden="1" outlineLevel="1" x14ac:dyDescent="0.25">
      <c r="A310" s="84">
        <f t="shared" si="190"/>
        <v>44713</v>
      </c>
      <c r="B310" s="23">
        <f t="shared" si="191"/>
        <v>44713</v>
      </c>
      <c r="C310" s="24">
        <f t="shared" si="206"/>
        <v>260</v>
      </c>
      <c r="D310" s="25">
        <f t="shared" si="192"/>
        <v>21.666666666666668</v>
      </c>
      <c r="F310" s="76">
        <f t="shared" si="180"/>
        <v>14883.577928477112</v>
      </c>
      <c r="G310" s="80">
        <f t="shared" si="181"/>
        <v>-17074.295718701283</v>
      </c>
      <c r="H310" s="80">
        <f t="shared" si="193"/>
        <v>-2190.717790224171</v>
      </c>
      <c r="I310" s="112"/>
      <c r="J310" s="53">
        <f t="shared" si="179"/>
        <v>0</v>
      </c>
      <c r="K310" s="53">
        <f t="shared" si="179"/>
        <v>0</v>
      </c>
      <c r="L310" s="53">
        <f t="shared" si="179"/>
        <v>0</v>
      </c>
      <c r="M310" s="53">
        <f t="shared" si="179"/>
        <v>0</v>
      </c>
      <c r="N310" s="53">
        <f t="shared" si="179"/>
        <v>0</v>
      </c>
      <c r="O310" s="54">
        <f t="shared" si="179"/>
        <v>5016515.625</v>
      </c>
      <c r="Q310" s="66">
        <f t="shared" si="194"/>
        <v>2.9</v>
      </c>
      <c r="R310" s="58">
        <f t="shared" si="175"/>
        <v>-7.0000000000000007E-2</v>
      </c>
      <c r="S310" s="57">
        <f t="shared" si="175"/>
        <v>0.1</v>
      </c>
      <c r="T310" s="76">
        <f t="shared" si="195"/>
        <v>14883.577928477112</v>
      </c>
      <c r="U310" s="76">
        <f t="shared" si="196"/>
        <v>0</v>
      </c>
      <c r="W310" s="37">
        <f t="shared" si="197"/>
        <v>486.6666666666805</v>
      </c>
      <c r="X310" s="37">
        <f t="shared" si="182"/>
        <v>508.21028028072379</v>
      </c>
      <c r="Y310" s="39">
        <f t="shared" si="176"/>
        <v>0.63880629009199696</v>
      </c>
      <c r="Z310" s="39">
        <f t="shared" si="176"/>
        <v>0.60982297318736567</v>
      </c>
      <c r="AA310" s="72">
        <f t="shared" si="198"/>
        <v>994.87694694740435</v>
      </c>
      <c r="AB310" s="41"/>
      <c r="AC310" s="37">
        <f t="shared" si="199"/>
        <v>1591.666666666712</v>
      </c>
      <c r="AD310" s="37">
        <f t="shared" si="183"/>
        <v>452.41827075322453</v>
      </c>
      <c r="AE310" s="39">
        <f t="shared" si="177"/>
        <v>0.52924763387126927</v>
      </c>
      <c r="AF310" s="39">
        <f t="shared" si="177"/>
        <v>0.18989285079238424</v>
      </c>
      <c r="AG310" s="72">
        <f t="shared" si="200"/>
        <v>2986.1799516963124</v>
      </c>
      <c r="AI310" s="37">
        <f t="shared" si="201"/>
        <v>485.18657090834716</v>
      </c>
      <c r="AJ310" s="37">
        <f t="shared" si="184"/>
        <v>611.4327253722081</v>
      </c>
      <c r="AK310" s="39">
        <f t="shared" si="185"/>
        <v>3.4944220431599886E-2</v>
      </c>
      <c r="AL310" s="39">
        <f t="shared" si="202"/>
        <v>5.7499999999999996E-2</v>
      </c>
      <c r="AM310" s="72">
        <f t="shared" si="203"/>
        <v>1555.2528825575664</v>
      </c>
      <c r="AO310" s="13">
        <f t="shared" si="186"/>
        <v>0.25</v>
      </c>
      <c r="AP310" s="39">
        <f t="shared" si="204"/>
        <v>3.1049999999999998E-2</v>
      </c>
      <c r="AQ310" s="72">
        <f t="shared" si="205"/>
        <v>0</v>
      </c>
      <c r="AS310" s="58">
        <f t="shared" si="178"/>
        <v>1</v>
      </c>
      <c r="AT310" s="57">
        <f t="shared" si="178"/>
        <v>1</v>
      </c>
      <c r="AU310" s="57">
        <f t="shared" si="178"/>
        <v>2.2999999999999998</v>
      </c>
      <c r="AV310" s="76">
        <f t="shared" si="187"/>
        <v>0</v>
      </c>
      <c r="AW310" s="76">
        <f t="shared" si="188"/>
        <v>0</v>
      </c>
      <c r="AX310" s="76">
        <f t="shared" si="189"/>
        <v>11537.9859375</v>
      </c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</row>
    <row r="311" spans="1:65" hidden="1" outlineLevel="1" x14ac:dyDescent="0.25">
      <c r="A311" s="84">
        <f t="shared" si="190"/>
        <v>44743</v>
      </c>
      <c r="B311" s="23">
        <f t="shared" si="191"/>
        <v>44743</v>
      </c>
      <c r="C311" s="24">
        <f t="shared" si="206"/>
        <v>261</v>
      </c>
      <c r="D311" s="25">
        <f t="shared" si="192"/>
        <v>21.75</v>
      </c>
      <c r="F311" s="76">
        <f t="shared" si="180"/>
        <v>14883.577928477112</v>
      </c>
      <c r="G311" s="80">
        <f t="shared" si="181"/>
        <v>-17077.731266747087</v>
      </c>
      <c r="H311" s="80">
        <f t="shared" si="193"/>
        <v>-2194.1533382699745</v>
      </c>
      <c r="I311" s="112"/>
      <c r="J311" s="53">
        <f t="shared" si="179"/>
        <v>0</v>
      </c>
      <c r="K311" s="53">
        <f t="shared" si="179"/>
        <v>0</v>
      </c>
      <c r="L311" s="53">
        <f t="shared" si="179"/>
        <v>0</v>
      </c>
      <c r="M311" s="53">
        <f t="shared" si="179"/>
        <v>0</v>
      </c>
      <c r="N311" s="53">
        <f t="shared" si="179"/>
        <v>0</v>
      </c>
      <c r="O311" s="54">
        <f t="shared" si="179"/>
        <v>5016515.625</v>
      </c>
      <c r="Q311" s="66">
        <f t="shared" si="194"/>
        <v>2.9</v>
      </c>
      <c r="R311" s="58">
        <f t="shared" ref="R311:S330" si="207">IF($B311=" ",0,R$25)</f>
        <v>-7.0000000000000007E-2</v>
      </c>
      <c r="S311" s="57">
        <f t="shared" si="207"/>
        <v>0.1</v>
      </c>
      <c r="T311" s="76">
        <f t="shared" si="195"/>
        <v>14883.577928477112</v>
      </c>
      <c r="U311" s="76">
        <f t="shared" si="196"/>
        <v>0</v>
      </c>
      <c r="W311" s="37">
        <f t="shared" si="197"/>
        <v>486.66666666665975</v>
      </c>
      <c r="X311" s="37">
        <f t="shared" si="182"/>
        <v>508.91079272563684</v>
      </c>
      <c r="Y311" s="39">
        <f t="shared" ref="Y311:Z330" si="208">IF($B311=" ",0,Y$25*(1+Y$30)^(IF(Y$28&gt;$B311,-1,1)*(YEARFRAC($B311,Y$28))))</f>
        <v>0.63968681489339385</v>
      </c>
      <c r="Z311" s="39">
        <f t="shared" si="208"/>
        <v>0.61066354764738817</v>
      </c>
      <c r="AA311" s="72">
        <f t="shared" si="198"/>
        <v>995.57745939229653</v>
      </c>
      <c r="AB311" s="41"/>
      <c r="AC311" s="37">
        <f t="shared" si="199"/>
        <v>1591.6666666666442</v>
      </c>
      <c r="AD311" s="37">
        <f t="shared" si="183"/>
        <v>453.04187999779475</v>
      </c>
      <c r="AE311" s="39">
        <f t="shared" ref="AE311:AF330" si="209">IF($B311=" ",0,AE$25*(1+AE$30)^(IF(AE$28&gt;$B311,-1,1)*(YEARFRAC($B311,AE$28))))</f>
        <v>0.52997714401375262</v>
      </c>
      <c r="AF311" s="39">
        <f t="shared" si="209"/>
        <v>0.19015459737710647</v>
      </c>
      <c r="AG311" s="72">
        <f t="shared" si="200"/>
        <v>2988.1021361712237</v>
      </c>
      <c r="AI311" s="37">
        <f t="shared" si="201"/>
        <v>485.18657090832647</v>
      </c>
      <c r="AJ311" s="37">
        <f t="shared" si="184"/>
        <v>612.06601438074279</v>
      </c>
      <c r="AK311" s="39">
        <f t="shared" si="185"/>
        <v>3.4980413768648667E-2</v>
      </c>
      <c r="AL311" s="39">
        <f t="shared" si="202"/>
        <v>5.7499999999999996E-2</v>
      </c>
      <c r="AM311" s="72">
        <f t="shared" si="203"/>
        <v>1556.0657336835659</v>
      </c>
      <c r="AO311" s="13">
        <f t="shared" si="186"/>
        <v>0.25</v>
      </c>
      <c r="AP311" s="39">
        <f t="shared" si="204"/>
        <v>3.1049999999999998E-2</v>
      </c>
      <c r="AQ311" s="72">
        <f t="shared" si="205"/>
        <v>0</v>
      </c>
      <c r="AS311" s="58">
        <f t="shared" ref="AS311:AU330" si="210">IF($B311=" ",0,AS$25)</f>
        <v>1</v>
      </c>
      <c r="AT311" s="57">
        <f t="shared" si="210"/>
        <v>1</v>
      </c>
      <c r="AU311" s="57">
        <f t="shared" si="210"/>
        <v>2.2999999999999998</v>
      </c>
      <c r="AV311" s="76">
        <f t="shared" si="187"/>
        <v>0</v>
      </c>
      <c r="AW311" s="76">
        <f t="shared" si="188"/>
        <v>0</v>
      </c>
      <c r="AX311" s="76">
        <f t="shared" si="189"/>
        <v>11537.9859375</v>
      </c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</row>
    <row r="312" spans="1:65" hidden="1" outlineLevel="1" x14ac:dyDescent="0.25">
      <c r="A312" s="84">
        <f t="shared" si="190"/>
        <v>44774</v>
      </c>
      <c r="B312" s="23">
        <f t="shared" si="191"/>
        <v>44774</v>
      </c>
      <c r="C312" s="24">
        <f t="shared" si="206"/>
        <v>262</v>
      </c>
      <c r="D312" s="25">
        <f t="shared" si="192"/>
        <v>21.833333333333332</v>
      </c>
      <c r="F312" s="76">
        <f t="shared" si="180"/>
        <v>14883.577928477112</v>
      </c>
      <c r="G312" s="80">
        <f t="shared" si="181"/>
        <v>-17081.171271802046</v>
      </c>
      <c r="H312" s="80">
        <f t="shared" si="193"/>
        <v>-2197.5933433249338</v>
      </c>
      <c r="I312" s="112"/>
      <c r="J312" s="53">
        <f t="shared" si="179"/>
        <v>0</v>
      </c>
      <c r="K312" s="53">
        <f t="shared" si="179"/>
        <v>0</v>
      </c>
      <c r="L312" s="53">
        <f t="shared" si="179"/>
        <v>0</v>
      </c>
      <c r="M312" s="53">
        <f t="shared" si="179"/>
        <v>0</v>
      </c>
      <c r="N312" s="53">
        <f t="shared" si="179"/>
        <v>0</v>
      </c>
      <c r="O312" s="54">
        <f t="shared" si="179"/>
        <v>5016515.625</v>
      </c>
      <c r="Q312" s="66">
        <f t="shared" si="194"/>
        <v>2.9</v>
      </c>
      <c r="R312" s="58">
        <f t="shared" si="207"/>
        <v>-7.0000000000000007E-2</v>
      </c>
      <c r="S312" s="57">
        <f t="shared" si="207"/>
        <v>0.1</v>
      </c>
      <c r="T312" s="76">
        <f t="shared" si="195"/>
        <v>14883.577928477112</v>
      </c>
      <c r="U312" s="76">
        <f t="shared" si="196"/>
        <v>0</v>
      </c>
      <c r="W312" s="37">
        <f t="shared" si="197"/>
        <v>486.66666666665975</v>
      </c>
      <c r="X312" s="37">
        <f t="shared" si="182"/>
        <v>509.61227075057752</v>
      </c>
      <c r="Y312" s="39">
        <f t="shared" si="208"/>
        <v>0.64056855340219754</v>
      </c>
      <c r="Z312" s="39">
        <f t="shared" si="208"/>
        <v>0.611505280747629</v>
      </c>
      <c r="AA312" s="72">
        <f t="shared" si="198"/>
        <v>996.27893741723733</v>
      </c>
      <c r="AB312" s="41"/>
      <c r="AC312" s="37">
        <f t="shared" si="199"/>
        <v>1591.6666666666442</v>
      </c>
      <c r="AD312" s="37">
        <f t="shared" si="183"/>
        <v>453.66634881971578</v>
      </c>
      <c r="AE312" s="39">
        <f t="shared" si="209"/>
        <v>0.53070765970640543</v>
      </c>
      <c r="AF312" s="39">
        <f t="shared" si="209"/>
        <v>0.19041670475094907</v>
      </c>
      <c r="AG312" s="72">
        <f t="shared" si="200"/>
        <v>2990.0269701678826</v>
      </c>
      <c r="AI312" s="37">
        <f t="shared" si="201"/>
        <v>485.18657090832647</v>
      </c>
      <c r="AJ312" s="37">
        <f t="shared" si="184"/>
        <v>612.69995931586959</v>
      </c>
      <c r="AK312" s="39">
        <f t="shared" si="185"/>
        <v>3.5016644592802029E-2</v>
      </c>
      <c r="AL312" s="39">
        <f t="shared" si="202"/>
        <v>5.7499999999999996E-2</v>
      </c>
      <c r="AM312" s="72">
        <f t="shared" si="203"/>
        <v>1556.879426716926</v>
      </c>
      <c r="AO312" s="13">
        <f t="shared" si="186"/>
        <v>0.25</v>
      </c>
      <c r="AP312" s="39">
        <f t="shared" si="204"/>
        <v>3.1049999999999998E-2</v>
      </c>
      <c r="AQ312" s="72">
        <f t="shared" si="205"/>
        <v>0</v>
      </c>
      <c r="AS312" s="58">
        <f t="shared" si="210"/>
        <v>1</v>
      </c>
      <c r="AT312" s="57">
        <f t="shared" si="210"/>
        <v>1</v>
      </c>
      <c r="AU312" s="57">
        <f t="shared" si="210"/>
        <v>2.2999999999999998</v>
      </c>
      <c r="AV312" s="76">
        <f t="shared" si="187"/>
        <v>0</v>
      </c>
      <c r="AW312" s="76">
        <f t="shared" si="188"/>
        <v>0</v>
      </c>
      <c r="AX312" s="76">
        <f t="shared" si="189"/>
        <v>11537.9859375</v>
      </c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</row>
    <row r="313" spans="1:65" hidden="1" outlineLevel="1" x14ac:dyDescent="0.25">
      <c r="A313" s="84">
        <f t="shared" si="190"/>
        <v>44805</v>
      </c>
      <c r="B313" s="23">
        <f t="shared" si="191"/>
        <v>44805</v>
      </c>
      <c r="C313" s="24">
        <f t="shared" si="206"/>
        <v>263</v>
      </c>
      <c r="D313" s="25">
        <f t="shared" si="192"/>
        <v>21.916666666666668</v>
      </c>
      <c r="F313" s="76">
        <f t="shared" si="180"/>
        <v>14883.577928477112</v>
      </c>
      <c r="G313" s="80">
        <f t="shared" si="181"/>
        <v>-17084.61573972119</v>
      </c>
      <c r="H313" s="80">
        <f t="shared" si="193"/>
        <v>-2201.0378112440776</v>
      </c>
      <c r="I313" s="112"/>
      <c r="J313" s="53">
        <f t="shared" si="179"/>
        <v>0</v>
      </c>
      <c r="K313" s="53">
        <f t="shared" si="179"/>
        <v>0</v>
      </c>
      <c r="L313" s="53">
        <f t="shared" si="179"/>
        <v>0</v>
      </c>
      <c r="M313" s="53">
        <f t="shared" si="179"/>
        <v>0</v>
      </c>
      <c r="N313" s="53">
        <f t="shared" si="179"/>
        <v>0</v>
      </c>
      <c r="O313" s="54">
        <f t="shared" si="179"/>
        <v>5016515.625</v>
      </c>
      <c r="Q313" s="66">
        <f t="shared" si="194"/>
        <v>2.9</v>
      </c>
      <c r="R313" s="58">
        <f t="shared" si="207"/>
        <v>-7.0000000000000007E-2</v>
      </c>
      <c r="S313" s="57">
        <f t="shared" si="207"/>
        <v>0.1</v>
      </c>
      <c r="T313" s="76">
        <f t="shared" si="195"/>
        <v>14883.577928477112</v>
      </c>
      <c r="U313" s="76">
        <f t="shared" si="196"/>
        <v>0</v>
      </c>
      <c r="W313" s="37">
        <f t="shared" si="197"/>
        <v>486.6666666666805</v>
      </c>
      <c r="X313" s="37">
        <f t="shared" si="182"/>
        <v>510.31471568649278</v>
      </c>
      <c r="Y313" s="39">
        <f t="shared" si="208"/>
        <v>0.64145150729137157</v>
      </c>
      <c r="Z313" s="39">
        <f t="shared" si="208"/>
        <v>0.61234817408514752</v>
      </c>
      <c r="AA313" s="72">
        <f t="shared" si="198"/>
        <v>996.98138235317333</v>
      </c>
      <c r="AB313" s="41"/>
      <c r="AC313" s="37">
        <f t="shared" si="199"/>
        <v>1591.666666666712</v>
      </c>
      <c r="AD313" s="37">
        <f t="shared" si="183"/>
        <v>454.29167840382144</v>
      </c>
      <c r="AE313" s="39">
        <f t="shared" si="209"/>
        <v>0.53143918233526921</v>
      </c>
      <c r="AF313" s="39">
        <f t="shared" si="209"/>
        <v>0.19067917341122062</v>
      </c>
      <c r="AG313" s="72">
        <f t="shared" si="200"/>
        <v>2991.9544573383678</v>
      </c>
      <c r="AI313" s="37">
        <f t="shared" si="201"/>
        <v>485.18657090834716</v>
      </c>
      <c r="AJ313" s="37">
        <f t="shared" si="184"/>
        <v>613.33456085696298</v>
      </c>
      <c r="AK313" s="39">
        <f t="shared" si="185"/>
        <v>3.5052912942887128E-2</v>
      </c>
      <c r="AL313" s="39">
        <f t="shared" si="202"/>
        <v>5.7499999999999996E-2</v>
      </c>
      <c r="AM313" s="72">
        <f t="shared" si="203"/>
        <v>1557.6939625296495</v>
      </c>
      <c r="AO313" s="13">
        <f t="shared" si="186"/>
        <v>0.25</v>
      </c>
      <c r="AP313" s="39">
        <f t="shared" si="204"/>
        <v>3.1049999999999998E-2</v>
      </c>
      <c r="AQ313" s="72">
        <f t="shared" si="205"/>
        <v>0</v>
      </c>
      <c r="AS313" s="58">
        <f t="shared" si="210"/>
        <v>1</v>
      </c>
      <c r="AT313" s="57">
        <f t="shared" si="210"/>
        <v>1</v>
      </c>
      <c r="AU313" s="57">
        <f t="shared" si="210"/>
        <v>2.2999999999999998</v>
      </c>
      <c r="AV313" s="76">
        <f t="shared" si="187"/>
        <v>0</v>
      </c>
      <c r="AW313" s="76">
        <f t="shared" si="188"/>
        <v>0</v>
      </c>
      <c r="AX313" s="76">
        <f t="shared" si="189"/>
        <v>11537.9859375</v>
      </c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</row>
    <row r="314" spans="1:65" hidden="1" outlineLevel="1" x14ac:dyDescent="0.25">
      <c r="A314" s="84">
        <f t="shared" si="190"/>
        <v>44835</v>
      </c>
      <c r="B314" s="23">
        <f t="shared" si="191"/>
        <v>44835</v>
      </c>
      <c r="C314" s="24">
        <f t="shared" si="206"/>
        <v>264</v>
      </c>
      <c r="D314" s="25">
        <f t="shared" si="192"/>
        <v>22</v>
      </c>
      <c r="F314" s="76">
        <f t="shared" si="180"/>
        <v>14883.577928477112</v>
      </c>
      <c r="G314" s="80">
        <f t="shared" si="181"/>
        <v>-17088.064676366786</v>
      </c>
      <c r="H314" s="80">
        <f t="shared" si="193"/>
        <v>-2204.486747889674</v>
      </c>
      <c r="I314" s="112"/>
      <c r="J314" s="53">
        <f t="shared" si="179"/>
        <v>0</v>
      </c>
      <c r="K314" s="53">
        <f t="shared" si="179"/>
        <v>0</v>
      </c>
      <c r="L314" s="53">
        <f t="shared" si="179"/>
        <v>0</v>
      </c>
      <c r="M314" s="53">
        <f t="shared" si="179"/>
        <v>0</v>
      </c>
      <c r="N314" s="53">
        <f t="shared" si="179"/>
        <v>0</v>
      </c>
      <c r="O314" s="54">
        <f t="shared" si="179"/>
        <v>5016515.625</v>
      </c>
      <c r="Q314" s="66">
        <f t="shared" si="194"/>
        <v>2.9</v>
      </c>
      <c r="R314" s="58">
        <f t="shared" si="207"/>
        <v>-7.0000000000000007E-2</v>
      </c>
      <c r="S314" s="57">
        <f t="shared" si="207"/>
        <v>0.1</v>
      </c>
      <c r="T314" s="76">
        <f t="shared" si="195"/>
        <v>14883.577928477112</v>
      </c>
      <c r="U314" s="76">
        <f t="shared" si="196"/>
        <v>0</v>
      </c>
      <c r="W314" s="37">
        <f t="shared" si="197"/>
        <v>486.66666666665975</v>
      </c>
      <c r="X314" s="37">
        <f t="shared" si="182"/>
        <v>511.01812886609861</v>
      </c>
      <c r="Y314" s="39">
        <f t="shared" si="208"/>
        <v>0.64233567823618498</v>
      </c>
      <c r="Z314" s="39">
        <f t="shared" si="208"/>
        <v>0.61319222925920402</v>
      </c>
      <c r="AA314" s="72">
        <f t="shared" si="198"/>
        <v>997.68479553275836</v>
      </c>
      <c r="AB314" s="41"/>
      <c r="AC314" s="37">
        <f t="shared" si="199"/>
        <v>1591.6666666666442</v>
      </c>
      <c r="AD314" s="37">
        <f t="shared" si="183"/>
        <v>454.91786993652011</v>
      </c>
      <c r="AE314" s="39">
        <f t="shared" si="209"/>
        <v>0.53217171328829538</v>
      </c>
      <c r="AF314" s="39">
        <f t="shared" si="209"/>
        <v>0.19094200385591495</v>
      </c>
      <c r="AG314" s="72">
        <f t="shared" si="200"/>
        <v>2993.8846013395269</v>
      </c>
      <c r="AI314" s="37">
        <f t="shared" si="201"/>
        <v>485.18657090832647</v>
      </c>
      <c r="AJ314" s="37">
        <f t="shared" si="184"/>
        <v>613.96981968402122</v>
      </c>
      <c r="AK314" s="39">
        <f t="shared" si="185"/>
        <v>3.508921885777129E-2</v>
      </c>
      <c r="AL314" s="39">
        <f t="shared" si="202"/>
        <v>5.7499999999999996E-2</v>
      </c>
      <c r="AM314" s="72">
        <f t="shared" si="203"/>
        <v>1558.5093419945015</v>
      </c>
      <c r="AO314" s="13">
        <f t="shared" si="186"/>
        <v>0.25</v>
      </c>
      <c r="AP314" s="39">
        <f t="shared" si="204"/>
        <v>3.1049999999999998E-2</v>
      </c>
      <c r="AQ314" s="72">
        <f t="shared" si="205"/>
        <v>0</v>
      </c>
      <c r="AS314" s="58">
        <f t="shared" si="210"/>
        <v>1</v>
      </c>
      <c r="AT314" s="57">
        <f t="shared" si="210"/>
        <v>1</v>
      </c>
      <c r="AU314" s="57">
        <f t="shared" si="210"/>
        <v>2.2999999999999998</v>
      </c>
      <c r="AV314" s="76">
        <f t="shared" si="187"/>
        <v>0</v>
      </c>
      <c r="AW314" s="76">
        <f t="shared" si="188"/>
        <v>0</v>
      </c>
      <c r="AX314" s="76">
        <f t="shared" si="189"/>
        <v>11537.9859375</v>
      </c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</row>
    <row r="315" spans="1:65" hidden="1" outlineLevel="1" x14ac:dyDescent="0.25">
      <c r="A315" s="84">
        <f t="shared" si="190"/>
        <v>44866</v>
      </c>
      <c r="B315" s="23">
        <f t="shared" si="191"/>
        <v>44866</v>
      </c>
      <c r="C315" s="24">
        <f t="shared" si="206"/>
        <v>265</v>
      </c>
      <c r="D315" s="25">
        <f t="shared" si="192"/>
        <v>22.083333333333332</v>
      </c>
      <c r="F315" s="76">
        <f t="shared" si="180"/>
        <v>14883.577928477112</v>
      </c>
      <c r="G315" s="80">
        <f t="shared" si="181"/>
        <v>-17091.518087609944</v>
      </c>
      <c r="H315" s="80">
        <f t="shared" si="193"/>
        <v>-2207.9401591328315</v>
      </c>
      <c r="I315" s="112"/>
      <c r="J315" s="53">
        <f t="shared" si="179"/>
        <v>0</v>
      </c>
      <c r="K315" s="53">
        <f t="shared" si="179"/>
        <v>0</v>
      </c>
      <c r="L315" s="53">
        <f t="shared" si="179"/>
        <v>0</v>
      </c>
      <c r="M315" s="53">
        <f t="shared" si="179"/>
        <v>0</v>
      </c>
      <c r="N315" s="53">
        <f t="shared" si="179"/>
        <v>0</v>
      </c>
      <c r="O315" s="54">
        <f t="shared" si="179"/>
        <v>5016515.625</v>
      </c>
      <c r="Q315" s="66">
        <f t="shared" si="194"/>
        <v>2.9</v>
      </c>
      <c r="R315" s="58">
        <f t="shared" si="207"/>
        <v>-7.0000000000000007E-2</v>
      </c>
      <c r="S315" s="57">
        <f t="shared" si="207"/>
        <v>0.1</v>
      </c>
      <c r="T315" s="76">
        <f t="shared" si="195"/>
        <v>14883.577928477112</v>
      </c>
      <c r="U315" s="76">
        <f t="shared" si="196"/>
        <v>0</v>
      </c>
      <c r="W315" s="37">
        <f t="shared" si="197"/>
        <v>486.66666666665975</v>
      </c>
      <c r="X315" s="37">
        <f t="shared" si="182"/>
        <v>511.72251162407866</v>
      </c>
      <c r="Y315" s="39">
        <f t="shared" si="208"/>
        <v>0.64322106791421652</v>
      </c>
      <c r="Z315" s="39">
        <f t="shared" si="208"/>
        <v>0.6140374478712638</v>
      </c>
      <c r="AA315" s="72">
        <f t="shared" si="198"/>
        <v>998.38917829073841</v>
      </c>
      <c r="AB315" s="41"/>
      <c r="AC315" s="37">
        <f t="shared" si="199"/>
        <v>1591.6666666666442</v>
      </c>
      <c r="AD315" s="37">
        <f t="shared" si="183"/>
        <v>455.54492460597277</v>
      </c>
      <c r="AE315" s="39">
        <f t="shared" si="209"/>
        <v>0.53290525395534916</v>
      </c>
      <c r="AF315" s="39">
        <f t="shared" si="209"/>
        <v>0.19120519658371252</v>
      </c>
      <c r="AG315" s="72">
        <f t="shared" si="200"/>
        <v>2995.817405833774</v>
      </c>
      <c r="AI315" s="37">
        <f t="shared" si="201"/>
        <v>485.18657090832647</v>
      </c>
      <c r="AJ315" s="37">
        <f t="shared" si="184"/>
        <v>614.60573647790397</v>
      </c>
      <c r="AK315" s="39">
        <f t="shared" si="185"/>
        <v>3.5125562376362107E-2</v>
      </c>
      <c r="AL315" s="39">
        <f t="shared" si="202"/>
        <v>5.7499999999999996E-2</v>
      </c>
      <c r="AM315" s="72">
        <f t="shared" si="203"/>
        <v>1559.3255659854315</v>
      </c>
      <c r="AO315" s="13">
        <f t="shared" si="186"/>
        <v>0.25</v>
      </c>
      <c r="AP315" s="39">
        <f t="shared" si="204"/>
        <v>3.1049999999999998E-2</v>
      </c>
      <c r="AQ315" s="72">
        <f t="shared" si="205"/>
        <v>0</v>
      </c>
      <c r="AS315" s="58">
        <f t="shared" si="210"/>
        <v>1</v>
      </c>
      <c r="AT315" s="57">
        <f t="shared" si="210"/>
        <v>1</v>
      </c>
      <c r="AU315" s="57">
        <f t="shared" si="210"/>
        <v>2.2999999999999998</v>
      </c>
      <c r="AV315" s="76">
        <f t="shared" si="187"/>
        <v>0</v>
      </c>
      <c r="AW315" s="76">
        <f t="shared" si="188"/>
        <v>0</v>
      </c>
      <c r="AX315" s="76">
        <f t="shared" si="189"/>
        <v>11537.9859375</v>
      </c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</row>
    <row r="316" spans="1:65" hidden="1" outlineLevel="1" x14ac:dyDescent="0.25">
      <c r="A316" s="84">
        <f t="shared" si="190"/>
        <v>44896</v>
      </c>
      <c r="B316" s="23">
        <f t="shared" si="191"/>
        <v>44896</v>
      </c>
      <c r="C316" s="24">
        <f t="shared" si="206"/>
        <v>266</v>
      </c>
      <c r="D316" s="25">
        <f t="shared" si="192"/>
        <v>22.166666666666668</v>
      </c>
      <c r="F316" s="76">
        <f t="shared" si="180"/>
        <v>14883.577928477112</v>
      </c>
      <c r="G316" s="80">
        <f t="shared" si="181"/>
        <v>-17094.975979329032</v>
      </c>
      <c r="H316" s="80">
        <f t="shared" si="193"/>
        <v>-2211.3980508519198</v>
      </c>
      <c r="I316" s="112"/>
      <c r="J316" s="53">
        <f t="shared" si="179"/>
        <v>0</v>
      </c>
      <c r="K316" s="53">
        <f t="shared" si="179"/>
        <v>0</v>
      </c>
      <c r="L316" s="53">
        <f t="shared" si="179"/>
        <v>0</v>
      </c>
      <c r="M316" s="53">
        <f t="shared" si="179"/>
        <v>0</v>
      </c>
      <c r="N316" s="53">
        <f t="shared" si="179"/>
        <v>0</v>
      </c>
      <c r="O316" s="54">
        <f t="shared" si="179"/>
        <v>5016515.625</v>
      </c>
      <c r="Q316" s="66">
        <f t="shared" si="194"/>
        <v>2.9</v>
      </c>
      <c r="R316" s="58">
        <f t="shared" si="207"/>
        <v>-7.0000000000000007E-2</v>
      </c>
      <c r="S316" s="57">
        <f t="shared" si="207"/>
        <v>0.1</v>
      </c>
      <c r="T316" s="76">
        <f t="shared" si="195"/>
        <v>14883.577928477112</v>
      </c>
      <c r="U316" s="76">
        <f t="shared" si="196"/>
        <v>0</v>
      </c>
      <c r="W316" s="37">
        <f t="shared" si="197"/>
        <v>486.6666666666805</v>
      </c>
      <c r="X316" s="37">
        <f t="shared" si="182"/>
        <v>512.42786529689113</v>
      </c>
      <c r="Y316" s="39">
        <f t="shared" si="208"/>
        <v>0.64410767800535673</v>
      </c>
      <c r="Z316" s="39">
        <f t="shared" si="208"/>
        <v>0.61488383152499881</v>
      </c>
      <c r="AA316" s="72">
        <f t="shared" si="198"/>
        <v>999.09453196357163</v>
      </c>
      <c r="AB316" s="41"/>
      <c r="AC316" s="37">
        <f t="shared" si="199"/>
        <v>1591.666666666712</v>
      </c>
      <c r="AD316" s="37">
        <f t="shared" si="183"/>
        <v>456.17284360191843</v>
      </c>
      <c r="AE316" s="39">
        <f t="shared" si="209"/>
        <v>0.53363980572821101</v>
      </c>
      <c r="AF316" s="39">
        <f t="shared" si="209"/>
        <v>0.19146875209398098</v>
      </c>
      <c r="AG316" s="72">
        <f t="shared" si="200"/>
        <v>2997.7528744883075</v>
      </c>
      <c r="AI316" s="37">
        <f t="shared" si="201"/>
        <v>485.18657090834716</v>
      </c>
      <c r="AJ316" s="37">
        <f t="shared" si="184"/>
        <v>615.24231192009802</v>
      </c>
      <c r="AK316" s="39">
        <f t="shared" si="185"/>
        <v>3.5161943537607473E-2</v>
      </c>
      <c r="AL316" s="39">
        <f t="shared" si="202"/>
        <v>5.7499999999999996E-2</v>
      </c>
      <c r="AM316" s="72">
        <f t="shared" si="203"/>
        <v>1560.1426353771542</v>
      </c>
      <c r="AO316" s="13">
        <f t="shared" si="186"/>
        <v>0.25</v>
      </c>
      <c r="AP316" s="39">
        <f t="shared" si="204"/>
        <v>3.1049999999999998E-2</v>
      </c>
      <c r="AQ316" s="72">
        <f t="shared" si="205"/>
        <v>0</v>
      </c>
      <c r="AS316" s="58">
        <f t="shared" si="210"/>
        <v>1</v>
      </c>
      <c r="AT316" s="57">
        <f t="shared" si="210"/>
        <v>1</v>
      </c>
      <c r="AU316" s="57">
        <f t="shared" si="210"/>
        <v>2.2999999999999998</v>
      </c>
      <c r="AV316" s="76">
        <f t="shared" si="187"/>
        <v>0</v>
      </c>
      <c r="AW316" s="76">
        <f t="shared" si="188"/>
        <v>0</v>
      </c>
      <c r="AX316" s="76">
        <f t="shared" si="189"/>
        <v>11537.9859375</v>
      </c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</row>
    <row r="317" spans="1:65" hidden="1" outlineLevel="1" x14ac:dyDescent="0.25">
      <c r="A317" s="84">
        <f t="shared" si="190"/>
        <v>44927</v>
      </c>
      <c r="B317" s="23">
        <f t="shared" si="191"/>
        <v>44927</v>
      </c>
      <c r="C317" s="24">
        <f t="shared" si="206"/>
        <v>267</v>
      </c>
      <c r="D317" s="25">
        <f t="shared" si="192"/>
        <v>22.25</v>
      </c>
      <c r="F317" s="76">
        <f t="shared" si="180"/>
        <v>14883.577928477112</v>
      </c>
      <c r="G317" s="80">
        <f t="shared" si="181"/>
        <v>-17098.438357409701</v>
      </c>
      <c r="H317" s="80">
        <f t="shared" si="193"/>
        <v>-2214.8604289325885</v>
      </c>
      <c r="I317" s="112"/>
      <c r="J317" s="53">
        <f t="shared" si="179"/>
        <v>0</v>
      </c>
      <c r="K317" s="53">
        <f t="shared" si="179"/>
        <v>0</v>
      </c>
      <c r="L317" s="53">
        <f t="shared" si="179"/>
        <v>0</v>
      </c>
      <c r="M317" s="53">
        <f t="shared" si="179"/>
        <v>0</v>
      </c>
      <c r="N317" s="53">
        <f t="shared" si="179"/>
        <v>0</v>
      </c>
      <c r="O317" s="54">
        <f t="shared" si="179"/>
        <v>5016515.625</v>
      </c>
      <c r="Q317" s="66">
        <f t="shared" si="194"/>
        <v>2.9</v>
      </c>
      <c r="R317" s="58">
        <f t="shared" si="207"/>
        <v>-7.0000000000000007E-2</v>
      </c>
      <c r="S317" s="57">
        <f t="shared" si="207"/>
        <v>0.1</v>
      </c>
      <c r="T317" s="76">
        <f t="shared" si="195"/>
        <v>14883.577928477112</v>
      </c>
      <c r="U317" s="76">
        <f t="shared" si="196"/>
        <v>0</v>
      </c>
      <c r="W317" s="37">
        <f t="shared" si="197"/>
        <v>486.66666666665975</v>
      </c>
      <c r="X317" s="37">
        <f t="shared" si="182"/>
        <v>513.13419122277037</v>
      </c>
      <c r="Y317" s="39">
        <f t="shared" si="208"/>
        <v>0.64499551019181212</v>
      </c>
      <c r="Z317" s="39">
        <f t="shared" si="208"/>
        <v>0.61573138182629239</v>
      </c>
      <c r="AA317" s="72">
        <f t="shared" si="198"/>
        <v>999.80085788943006</v>
      </c>
      <c r="AB317" s="41"/>
      <c r="AC317" s="37">
        <f t="shared" si="199"/>
        <v>1591.6666666666442</v>
      </c>
      <c r="AD317" s="37">
        <f t="shared" si="183"/>
        <v>456.80162811567914</v>
      </c>
      <c r="AE317" s="39">
        <f t="shared" si="209"/>
        <v>0.53437537000058</v>
      </c>
      <c r="AF317" s="39">
        <f t="shared" si="209"/>
        <v>0.19173267088677648</v>
      </c>
      <c r="AG317" s="72">
        <f t="shared" si="200"/>
        <v>2999.6910109751211</v>
      </c>
      <c r="AI317" s="37">
        <f t="shared" si="201"/>
        <v>485.18657090832647</v>
      </c>
      <c r="AJ317" s="37">
        <f t="shared" si="184"/>
        <v>615.87954669271676</v>
      </c>
      <c r="AK317" s="39">
        <f t="shared" si="185"/>
        <v>3.519836238049559E-2</v>
      </c>
      <c r="AL317" s="39">
        <f t="shared" si="202"/>
        <v>5.7499999999999996E-2</v>
      </c>
      <c r="AM317" s="72">
        <f t="shared" si="203"/>
        <v>1560.960551045149</v>
      </c>
      <c r="AO317" s="13">
        <f t="shared" si="186"/>
        <v>0.25</v>
      </c>
      <c r="AP317" s="39">
        <f t="shared" si="204"/>
        <v>3.1049999999999998E-2</v>
      </c>
      <c r="AQ317" s="72">
        <f t="shared" si="205"/>
        <v>0</v>
      </c>
      <c r="AS317" s="58">
        <f t="shared" si="210"/>
        <v>1</v>
      </c>
      <c r="AT317" s="57">
        <f t="shared" si="210"/>
        <v>1</v>
      </c>
      <c r="AU317" s="57">
        <f t="shared" si="210"/>
        <v>2.2999999999999998</v>
      </c>
      <c r="AV317" s="76">
        <f t="shared" si="187"/>
        <v>0</v>
      </c>
      <c r="AW317" s="76">
        <f t="shared" si="188"/>
        <v>0</v>
      </c>
      <c r="AX317" s="76">
        <f t="shared" si="189"/>
        <v>11537.9859375</v>
      </c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</row>
    <row r="318" spans="1:65" hidden="1" outlineLevel="1" x14ac:dyDescent="0.25">
      <c r="A318" s="84">
        <f t="shared" si="190"/>
        <v>44958</v>
      </c>
      <c r="B318" s="23">
        <f t="shared" si="191"/>
        <v>44958</v>
      </c>
      <c r="C318" s="24">
        <f t="shared" si="206"/>
        <v>268</v>
      </c>
      <c r="D318" s="25">
        <f t="shared" si="192"/>
        <v>22.333333333333332</v>
      </c>
      <c r="F318" s="76">
        <f t="shared" si="180"/>
        <v>14883.577928477112</v>
      </c>
      <c r="G318" s="80">
        <f t="shared" si="181"/>
        <v>-17101.905227746462</v>
      </c>
      <c r="H318" s="80">
        <f t="shared" si="193"/>
        <v>-2218.3272992693492</v>
      </c>
      <c r="I318" s="112"/>
      <c r="J318" s="53">
        <f t="shared" si="179"/>
        <v>0</v>
      </c>
      <c r="K318" s="53">
        <f t="shared" si="179"/>
        <v>0</v>
      </c>
      <c r="L318" s="53">
        <f t="shared" si="179"/>
        <v>0</v>
      </c>
      <c r="M318" s="53">
        <f t="shared" si="179"/>
        <v>0</v>
      </c>
      <c r="N318" s="53">
        <f t="shared" si="179"/>
        <v>0</v>
      </c>
      <c r="O318" s="54">
        <f t="shared" si="179"/>
        <v>5016515.625</v>
      </c>
      <c r="Q318" s="66">
        <f t="shared" si="194"/>
        <v>2.9</v>
      </c>
      <c r="R318" s="58">
        <f t="shared" si="207"/>
        <v>-7.0000000000000007E-2</v>
      </c>
      <c r="S318" s="57">
        <f t="shared" si="207"/>
        <v>0.1</v>
      </c>
      <c r="T318" s="76">
        <f t="shared" si="195"/>
        <v>14883.577928477112</v>
      </c>
      <c r="U318" s="76">
        <f t="shared" si="196"/>
        <v>0</v>
      </c>
      <c r="W318" s="37">
        <f t="shared" si="197"/>
        <v>486.66666666665975</v>
      </c>
      <c r="X318" s="37">
        <f t="shared" si="182"/>
        <v>513.84149074192703</v>
      </c>
      <c r="Y318" s="39">
        <f t="shared" si="208"/>
        <v>0.64588456615810785</v>
      </c>
      <c r="Z318" s="39">
        <f t="shared" si="208"/>
        <v>0.61658010038324074</v>
      </c>
      <c r="AA318" s="72">
        <f t="shared" si="198"/>
        <v>1000.5081574085868</v>
      </c>
      <c r="AB318" s="41"/>
      <c r="AC318" s="37">
        <f t="shared" si="199"/>
        <v>1591.6666666666442</v>
      </c>
      <c r="AD318" s="37">
        <f t="shared" si="183"/>
        <v>457.43127934033492</v>
      </c>
      <c r="AE318" s="39">
        <f t="shared" si="209"/>
        <v>0.53511194816807639</v>
      </c>
      <c r="AF318" s="39">
        <f t="shared" si="209"/>
        <v>0.19199695346284434</v>
      </c>
      <c r="AG318" s="72">
        <f t="shared" si="200"/>
        <v>3001.6318189717917</v>
      </c>
      <c r="AI318" s="37">
        <f t="shared" si="201"/>
        <v>485.18657090832647</v>
      </c>
      <c r="AJ318" s="37">
        <f t="shared" si="184"/>
        <v>616.51744147873796</v>
      </c>
      <c r="AK318" s="39">
        <f t="shared" si="185"/>
        <v>3.5234818944055099E-2</v>
      </c>
      <c r="AL318" s="39">
        <f t="shared" si="202"/>
        <v>5.7499999999999996E-2</v>
      </c>
      <c r="AM318" s="72">
        <f t="shared" si="203"/>
        <v>1561.7793138660843</v>
      </c>
      <c r="AO318" s="13">
        <f t="shared" si="186"/>
        <v>0.25</v>
      </c>
      <c r="AP318" s="39">
        <f t="shared" si="204"/>
        <v>3.1049999999999998E-2</v>
      </c>
      <c r="AQ318" s="72">
        <f t="shared" si="205"/>
        <v>0</v>
      </c>
      <c r="AS318" s="58">
        <f t="shared" si="210"/>
        <v>1</v>
      </c>
      <c r="AT318" s="57">
        <f t="shared" si="210"/>
        <v>1</v>
      </c>
      <c r="AU318" s="57">
        <f t="shared" si="210"/>
        <v>2.2999999999999998</v>
      </c>
      <c r="AV318" s="76">
        <f t="shared" si="187"/>
        <v>0</v>
      </c>
      <c r="AW318" s="76">
        <f t="shared" si="188"/>
        <v>0</v>
      </c>
      <c r="AX318" s="76">
        <f t="shared" si="189"/>
        <v>11537.9859375</v>
      </c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</row>
    <row r="319" spans="1:65" hidden="1" outlineLevel="1" x14ac:dyDescent="0.25">
      <c r="A319" s="84">
        <f t="shared" si="190"/>
        <v>44986</v>
      </c>
      <c r="B319" s="23">
        <f t="shared" si="191"/>
        <v>44986</v>
      </c>
      <c r="C319" s="24">
        <f t="shared" si="206"/>
        <v>269</v>
      </c>
      <c r="D319" s="25">
        <f t="shared" si="192"/>
        <v>22.416666666666668</v>
      </c>
      <c r="F319" s="76">
        <f t="shared" si="180"/>
        <v>14883.577928477112</v>
      </c>
      <c r="G319" s="80">
        <f t="shared" si="181"/>
        <v>-17105.376596241134</v>
      </c>
      <c r="H319" s="80">
        <f t="shared" si="193"/>
        <v>-2221.798667764022</v>
      </c>
      <c r="I319" s="112"/>
      <c r="J319" s="53">
        <f t="shared" si="179"/>
        <v>0</v>
      </c>
      <c r="K319" s="53">
        <f t="shared" si="179"/>
        <v>0</v>
      </c>
      <c r="L319" s="53">
        <f t="shared" si="179"/>
        <v>0</v>
      </c>
      <c r="M319" s="53">
        <f t="shared" si="179"/>
        <v>0</v>
      </c>
      <c r="N319" s="53">
        <f t="shared" si="179"/>
        <v>0</v>
      </c>
      <c r="O319" s="54">
        <f t="shared" si="179"/>
        <v>5016515.625</v>
      </c>
      <c r="Q319" s="66">
        <f t="shared" si="194"/>
        <v>2.9</v>
      </c>
      <c r="R319" s="58">
        <f t="shared" si="207"/>
        <v>-7.0000000000000007E-2</v>
      </c>
      <c r="S319" s="57">
        <f t="shared" si="207"/>
        <v>0.1</v>
      </c>
      <c r="T319" s="76">
        <f t="shared" si="195"/>
        <v>14883.577928477112</v>
      </c>
      <c r="U319" s="76">
        <f t="shared" si="196"/>
        <v>0</v>
      </c>
      <c r="W319" s="37">
        <f t="shared" si="197"/>
        <v>486.6666666666805</v>
      </c>
      <c r="X319" s="37">
        <f t="shared" si="182"/>
        <v>514.54976519635352</v>
      </c>
      <c r="Y319" s="39">
        <f t="shared" si="208"/>
        <v>0.64677484759109072</v>
      </c>
      <c r="Z319" s="39">
        <f t="shared" si="208"/>
        <v>0.61742998880615685</v>
      </c>
      <c r="AA319" s="72">
        <f t="shared" si="198"/>
        <v>1001.216431863034</v>
      </c>
      <c r="AB319" s="41"/>
      <c r="AC319" s="37">
        <f t="shared" si="199"/>
        <v>1591.666666666712</v>
      </c>
      <c r="AD319" s="37">
        <f t="shared" si="183"/>
        <v>458.06179847055256</v>
      </c>
      <c r="AE319" s="39">
        <f t="shared" si="209"/>
        <v>0.53584954162824394</v>
      </c>
      <c r="AF319" s="39">
        <f t="shared" si="209"/>
        <v>0.19226160032362011</v>
      </c>
      <c r="AG319" s="72">
        <f t="shared" si="200"/>
        <v>3003.5753021607047</v>
      </c>
      <c r="AI319" s="37">
        <f t="shared" si="201"/>
        <v>485.18657090834716</v>
      </c>
      <c r="AJ319" s="37">
        <f t="shared" si="184"/>
        <v>617.15599696176787</v>
      </c>
      <c r="AK319" s="39">
        <f t="shared" si="185"/>
        <v>3.5271313267355019E-2</v>
      </c>
      <c r="AL319" s="39">
        <f t="shared" si="202"/>
        <v>5.7499999999999996E-2</v>
      </c>
      <c r="AM319" s="72">
        <f t="shared" si="203"/>
        <v>1562.5989247173954</v>
      </c>
      <c r="AO319" s="13">
        <f t="shared" si="186"/>
        <v>0.25</v>
      </c>
      <c r="AP319" s="39">
        <f t="shared" si="204"/>
        <v>3.1049999999999998E-2</v>
      </c>
      <c r="AQ319" s="72">
        <f t="shared" si="205"/>
        <v>0</v>
      </c>
      <c r="AS319" s="58">
        <f t="shared" si="210"/>
        <v>1</v>
      </c>
      <c r="AT319" s="57">
        <f t="shared" si="210"/>
        <v>1</v>
      </c>
      <c r="AU319" s="57">
        <f t="shared" si="210"/>
        <v>2.2999999999999998</v>
      </c>
      <c r="AV319" s="76">
        <f t="shared" si="187"/>
        <v>0</v>
      </c>
      <c r="AW319" s="76">
        <f t="shared" si="188"/>
        <v>0</v>
      </c>
      <c r="AX319" s="76">
        <f t="shared" si="189"/>
        <v>11537.9859375</v>
      </c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</row>
    <row r="320" spans="1:65" hidden="1" outlineLevel="1" x14ac:dyDescent="0.25">
      <c r="A320" s="84">
        <f t="shared" si="190"/>
        <v>45017</v>
      </c>
      <c r="B320" s="23">
        <f t="shared" si="191"/>
        <v>45017</v>
      </c>
      <c r="C320" s="24">
        <f t="shared" si="206"/>
        <v>270</v>
      </c>
      <c r="D320" s="25">
        <f t="shared" si="192"/>
        <v>22.5</v>
      </c>
      <c r="F320" s="76">
        <f t="shared" si="180"/>
        <v>14883.577928477112</v>
      </c>
      <c r="G320" s="80">
        <f t="shared" si="181"/>
        <v>-17108.85246880283</v>
      </c>
      <c r="H320" s="80">
        <f t="shared" si="193"/>
        <v>-2225.2745403257177</v>
      </c>
      <c r="I320" s="112"/>
      <c r="J320" s="53">
        <f t="shared" si="179"/>
        <v>0</v>
      </c>
      <c r="K320" s="53">
        <f t="shared" si="179"/>
        <v>0</v>
      </c>
      <c r="L320" s="53">
        <f t="shared" si="179"/>
        <v>0</v>
      </c>
      <c r="M320" s="53">
        <f t="shared" si="179"/>
        <v>0</v>
      </c>
      <c r="N320" s="53">
        <f t="shared" si="179"/>
        <v>0</v>
      </c>
      <c r="O320" s="54">
        <f t="shared" si="179"/>
        <v>5016515.625</v>
      </c>
      <c r="Q320" s="66">
        <f t="shared" si="194"/>
        <v>2.9</v>
      </c>
      <c r="R320" s="58">
        <f t="shared" si="207"/>
        <v>-7.0000000000000007E-2</v>
      </c>
      <c r="S320" s="57">
        <f t="shared" si="207"/>
        <v>0.1</v>
      </c>
      <c r="T320" s="76">
        <f t="shared" si="195"/>
        <v>14883.577928477112</v>
      </c>
      <c r="U320" s="76">
        <f t="shared" si="196"/>
        <v>0</v>
      </c>
      <c r="W320" s="37">
        <f t="shared" si="197"/>
        <v>486.66666666665975</v>
      </c>
      <c r="X320" s="37">
        <f t="shared" si="182"/>
        <v>515.25901592982541</v>
      </c>
      <c r="Y320" s="39">
        <f t="shared" si="208"/>
        <v>0.64766635617993329</v>
      </c>
      <c r="Z320" s="39">
        <f t="shared" si="208"/>
        <v>0.6182810487075735</v>
      </c>
      <c r="AA320" s="72">
        <f t="shared" si="198"/>
        <v>1001.9256825964851</v>
      </c>
      <c r="AB320" s="41"/>
      <c r="AC320" s="37">
        <f t="shared" si="199"/>
        <v>1591.6666666666442</v>
      </c>
      <c r="AD320" s="37">
        <f t="shared" si="183"/>
        <v>458.69318670258633</v>
      </c>
      <c r="AE320" s="39">
        <f t="shared" si="209"/>
        <v>0.53658815178055297</v>
      </c>
      <c r="AF320" s="39">
        <f t="shared" si="209"/>
        <v>0.19252661197123055</v>
      </c>
      <c r="AG320" s="72">
        <f t="shared" si="200"/>
        <v>3005.5214642290589</v>
      </c>
      <c r="AI320" s="37">
        <f t="shared" si="201"/>
        <v>485.18657090832647</v>
      </c>
      <c r="AJ320" s="37">
        <f t="shared" si="184"/>
        <v>617.79521382604196</v>
      </c>
      <c r="AK320" s="39">
        <f t="shared" si="185"/>
        <v>3.5307845389504863E-2</v>
      </c>
      <c r="AL320" s="39">
        <f t="shared" si="202"/>
        <v>5.7499999999999996E-2</v>
      </c>
      <c r="AM320" s="72">
        <f t="shared" si="203"/>
        <v>1563.4193844772853</v>
      </c>
      <c r="AO320" s="13">
        <f t="shared" si="186"/>
        <v>0.25</v>
      </c>
      <c r="AP320" s="39">
        <f t="shared" si="204"/>
        <v>3.1049999999999998E-2</v>
      </c>
      <c r="AQ320" s="72">
        <f t="shared" si="205"/>
        <v>0</v>
      </c>
      <c r="AS320" s="58">
        <f t="shared" si="210"/>
        <v>1</v>
      </c>
      <c r="AT320" s="57">
        <f t="shared" si="210"/>
        <v>1</v>
      </c>
      <c r="AU320" s="57">
        <f t="shared" si="210"/>
        <v>2.2999999999999998</v>
      </c>
      <c r="AV320" s="76">
        <f t="shared" si="187"/>
        <v>0</v>
      </c>
      <c r="AW320" s="76">
        <f t="shared" si="188"/>
        <v>0</v>
      </c>
      <c r="AX320" s="76">
        <f t="shared" si="189"/>
        <v>11537.9859375</v>
      </c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</row>
    <row r="321" spans="1:65" hidden="1" outlineLevel="1" x14ac:dyDescent="0.25">
      <c r="A321" s="84">
        <f t="shared" si="190"/>
        <v>45047</v>
      </c>
      <c r="B321" s="23">
        <f t="shared" si="191"/>
        <v>45047</v>
      </c>
      <c r="C321" s="24">
        <f t="shared" si="206"/>
        <v>271</v>
      </c>
      <c r="D321" s="25">
        <f t="shared" si="192"/>
        <v>22.583333333333332</v>
      </c>
      <c r="F321" s="76">
        <f t="shared" si="180"/>
        <v>14883.577928477112</v>
      </c>
      <c r="G321" s="80">
        <f t="shared" si="181"/>
        <v>-17112.332851349573</v>
      </c>
      <c r="H321" s="80">
        <f t="shared" si="193"/>
        <v>-2228.7549228724602</v>
      </c>
      <c r="I321" s="112"/>
      <c r="J321" s="53">
        <f t="shared" si="179"/>
        <v>0</v>
      </c>
      <c r="K321" s="53">
        <f t="shared" si="179"/>
        <v>0</v>
      </c>
      <c r="L321" s="53">
        <f t="shared" si="179"/>
        <v>0</v>
      </c>
      <c r="M321" s="53">
        <f t="shared" si="179"/>
        <v>0</v>
      </c>
      <c r="N321" s="53">
        <f t="shared" si="179"/>
        <v>0</v>
      </c>
      <c r="O321" s="54">
        <f t="shared" si="179"/>
        <v>5016515.625</v>
      </c>
      <c r="Q321" s="66">
        <f t="shared" si="194"/>
        <v>2.9</v>
      </c>
      <c r="R321" s="58">
        <f t="shared" si="207"/>
        <v>-7.0000000000000007E-2</v>
      </c>
      <c r="S321" s="57">
        <f t="shared" si="207"/>
        <v>0.1</v>
      </c>
      <c r="T321" s="76">
        <f t="shared" si="195"/>
        <v>14883.577928477112</v>
      </c>
      <c r="U321" s="76">
        <f t="shared" si="196"/>
        <v>0</v>
      </c>
      <c r="W321" s="37">
        <f t="shared" si="197"/>
        <v>486.66666666665975</v>
      </c>
      <c r="X321" s="37">
        <f t="shared" si="182"/>
        <v>515.96924428810325</v>
      </c>
      <c r="Y321" s="39">
        <f t="shared" si="208"/>
        <v>0.64855909361613573</v>
      </c>
      <c r="Z321" s="39">
        <f t="shared" si="208"/>
        <v>0.6191332817022458</v>
      </c>
      <c r="AA321" s="72">
        <f t="shared" si="198"/>
        <v>1002.6359109547629</v>
      </c>
      <c r="AB321" s="41"/>
      <c r="AC321" s="37">
        <f t="shared" si="199"/>
        <v>1591.6666666666442</v>
      </c>
      <c r="AD321" s="37">
        <f t="shared" si="183"/>
        <v>459.32544523445711</v>
      </c>
      <c r="AE321" s="39">
        <f t="shared" si="209"/>
        <v>0.53732778002640258</v>
      </c>
      <c r="AF321" s="39">
        <f t="shared" si="209"/>
        <v>0.19279198890849453</v>
      </c>
      <c r="AG321" s="72">
        <f t="shared" si="200"/>
        <v>3007.4703088696592</v>
      </c>
      <c r="AI321" s="37">
        <f t="shared" si="201"/>
        <v>485.18657090832647</v>
      </c>
      <c r="AJ321" s="37">
        <f t="shared" si="184"/>
        <v>618.4350927566619</v>
      </c>
      <c r="AK321" s="39">
        <f t="shared" si="185"/>
        <v>3.5344415349654622E-2</v>
      </c>
      <c r="AL321" s="39">
        <f t="shared" si="202"/>
        <v>5.7499999999999996E-2</v>
      </c>
      <c r="AM321" s="72">
        <f t="shared" si="203"/>
        <v>1564.2406940251487</v>
      </c>
      <c r="AO321" s="13">
        <f t="shared" si="186"/>
        <v>0.25</v>
      </c>
      <c r="AP321" s="39">
        <f t="shared" si="204"/>
        <v>3.1049999999999998E-2</v>
      </c>
      <c r="AQ321" s="72">
        <f t="shared" si="205"/>
        <v>0</v>
      </c>
      <c r="AS321" s="58">
        <f t="shared" si="210"/>
        <v>1</v>
      </c>
      <c r="AT321" s="57">
        <f t="shared" si="210"/>
        <v>1</v>
      </c>
      <c r="AU321" s="57">
        <f t="shared" si="210"/>
        <v>2.2999999999999998</v>
      </c>
      <c r="AV321" s="76">
        <f t="shared" si="187"/>
        <v>0</v>
      </c>
      <c r="AW321" s="76">
        <f t="shared" si="188"/>
        <v>0</v>
      </c>
      <c r="AX321" s="76">
        <f t="shared" si="189"/>
        <v>11537.9859375</v>
      </c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</row>
    <row r="322" spans="1:65" hidden="1" outlineLevel="1" x14ac:dyDescent="0.25">
      <c r="A322" s="84">
        <f t="shared" si="190"/>
        <v>45078</v>
      </c>
      <c r="B322" s="23">
        <f t="shared" si="191"/>
        <v>45078</v>
      </c>
      <c r="C322" s="24">
        <f t="shared" si="206"/>
        <v>272</v>
      </c>
      <c r="D322" s="25">
        <f t="shared" si="192"/>
        <v>22.666666666666668</v>
      </c>
      <c r="F322" s="76">
        <f t="shared" si="180"/>
        <v>14883.577928477112</v>
      </c>
      <c r="G322" s="80">
        <f t="shared" si="181"/>
        <v>-17115.817749806705</v>
      </c>
      <c r="H322" s="80">
        <f t="shared" si="193"/>
        <v>-2232.2398213295928</v>
      </c>
      <c r="I322" s="112"/>
      <c r="J322" s="53">
        <f t="shared" si="179"/>
        <v>0</v>
      </c>
      <c r="K322" s="53">
        <f t="shared" si="179"/>
        <v>0</v>
      </c>
      <c r="L322" s="53">
        <f t="shared" si="179"/>
        <v>0</v>
      </c>
      <c r="M322" s="53">
        <f t="shared" si="179"/>
        <v>0</v>
      </c>
      <c r="N322" s="53">
        <f t="shared" si="179"/>
        <v>0</v>
      </c>
      <c r="O322" s="54">
        <f t="shared" si="179"/>
        <v>5016515.625</v>
      </c>
      <c r="Q322" s="66">
        <f t="shared" si="194"/>
        <v>2.9</v>
      </c>
      <c r="R322" s="58">
        <f t="shared" si="207"/>
        <v>-7.0000000000000007E-2</v>
      </c>
      <c r="S322" s="57">
        <f t="shared" si="207"/>
        <v>0.1</v>
      </c>
      <c r="T322" s="76">
        <f t="shared" si="195"/>
        <v>14883.577928477112</v>
      </c>
      <c r="U322" s="76">
        <f t="shared" si="196"/>
        <v>0</v>
      </c>
      <c r="W322" s="37">
        <f t="shared" si="197"/>
        <v>486.6666666666805</v>
      </c>
      <c r="X322" s="37">
        <f t="shared" si="182"/>
        <v>516.68045161873602</v>
      </c>
      <c r="Y322" s="39">
        <f t="shared" si="208"/>
        <v>0.64945306159353022</v>
      </c>
      <c r="Z322" s="39">
        <f t="shared" si="208"/>
        <v>0.61998668940715507</v>
      </c>
      <c r="AA322" s="72">
        <f t="shared" si="198"/>
        <v>1003.3471182854165</v>
      </c>
      <c r="AB322" s="41"/>
      <c r="AC322" s="37">
        <f t="shared" si="199"/>
        <v>1591.666666666712</v>
      </c>
      <c r="AD322" s="37">
        <f t="shared" si="183"/>
        <v>459.95857526577822</v>
      </c>
      <c r="AE322" s="39">
        <f t="shared" si="209"/>
        <v>0.53806842776912378</v>
      </c>
      <c r="AF322" s="39">
        <f t="shared" si="209"/>
        <v>0.19305773163892395</v>
      </c>
      <c r="AG322" s="72">
        <f t="shared" si="200"/>
        <v>3009.4218397801387</v>
      </c>
      <c r="AI322" s="37">
        <f t="shared" si="201"/>
        <v>485.18657090834716</v>
      </c>
      <c r="AJ322" s="37">
        <f t="shared" si="184"/>
        <v>619.07563443936067</v>
      </c>
      <c r="AK322" s="39">
        <f t="shared" si="185"/>
        <v>3.5381023186994875E-2</v>
      </c>
      <c r="AL322" s="39">
        <f t="shared" si="202"/>
        <v>5.7499999999999996E-2</v>
      </c>
      <c r="AM322" s="72">
        <f t="shared" si="203"/>
        <v>1565.0628542411505</v>
      </c>
      <c r="AO322" s="13">
        <f t="shared" si="186"/>
        <v>0.25</v>
      </c>
      <c r="AP322" s="39">
        <f t="shared" si="204"/>
        <v>3.1049999999999998E-2</v>
      </c>
      <c r="AQ322" s="72">
        <f t="shared" si="205"/>
        <v>0</v>
      </c>
      <c r="AS322" s="58">
        <f t="shared" si="210"/>
        <v>1</v>
      </c>
      <c r="AT322" s="57">
        <f t="shared" si="210"/>
        <v>1</v>
      </c>
      <c r="AU322" s="57">
        <f t="shared" si="210"/>
        <v>2.2999999999999998</v>
      </c>
      <c r="AV322" s="76">
        <f t="shared" si="187"/>
        <v>0</v>
      </c>
      <c r="AW322" s="76">
        <f t="shared" si="188"/>
        <v>0</v>
      </c>
      <c r="AX322" s="76">
        <f t="shared" si="189"/>
        <v>11537.9859375</v>
      </c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</row>
    <row r="323" spans="1:65" hidden="1" outlineLevel="1" x14ac:dyDescent="0.25">
      <c r="A323" s="84">
        <f t="shared" si="190"/>
        <v>45108</v>
      </c>
      <c r="B323" s="23">
        <f t="shared" si="191"/>
        <v>45108</v>
      </c>
      <c r="C323" s="24">
        <f t="shared" si="206"/>
        <v>273</v>
      </c>
      <c r="D323" s="25">
        <f t="shared" si="192"/>
        <v>22.75</v>
      </c>
      <c r="F323" s="76">
        <f t="shared" si="180"/>
        <v>14883.577928477112</v>
      </c>
      <c r="G323" s="80">
        <f t="shared" si="181"/>
        <v>-17119.307170106913</v>
      </c>
      <c r="H323" s="80">
        <f t="shared" si="193"/>
        <v>-2235.7292416298005</v>
      </c>
      <c r="I323" s="112"/>
      <c r="J323" s="53">
        <f t="shared" si="179"/>
        <v>0</v>
      </c>
      <c r="K323" s="53">
        <f t="shared" si="179"/>
        <v>0</v>
      </c>
      <c r="L323" s="53">
        <f t="shared" si="179"/>
        <v>0</v>
      </c>
      <c r="M323" s="53">
        <f t="shared" si="179"/>
        <v>0</v>
      </c>
      <c r="N323" s="53">
        <f t="shared" si="179"/>
        <v>0</v>
      </c>
      <c r="O323" s="54">
        <f t="shared" si="179"/>
        <v>5016515.625</v>
      </c>
      <c r="Q323" s="66">
        <f t="shared" si="194"/>
        <v>2.9</v>
      </c>
      <c r="R323" s="58">
        <f t="shared" si="207"/>
        <v>-7.0000000000000007E-2</v>
      </c>
      <c r="S323" s="57">
        <f t="shared" si="207"/>
        <v>0.1</v>
      </c>
      <c r="T323" s="76">
        <f t="shared" si="195"/>
        <v>14883.577928477112</v>
      </c>
      <c r="U323" s="76">
        <f t="shared" si="196"/>
        <v>0</v>
      </c>
      <c r="W323" s="37">
        <f t="shared" si="197"/>
        <v>486.66666666665975</v>
      </c>
      <c r="X323" s="37">
        <f t="shared" si="182"/>
        <v>517.39263927106413</v>
      </c>
      <c r="Y323" s="39">
        <f t="shared" si="208"/>
        <v>0.65034826180828365</v>
      </c>
      <c r="Z323" s="39">
        <f t="shared" si="208"/>
        <v>0.62084127344151119</v>
      </c>
      <c r="AA323" s="72">
        <f t="shared" si="198"/>
        <v>1004.0593059377238</v>
      </c>
      <c r="AB323" s="41"/>
      <c r="AC323" s="37">
        <f t="shared" si="199"/>
        <v>1591.6666666666442</v>
      </c>
      <c r="AD323" s="37">
        <f t="shared" si="183"/>
        <v>460.59257799775787</v>
      </c>
      <c r="AE323" s="39">
        <f t="shared" si="209"/>
        <v>0.53881009641398181</v>
      </c>
      <c r="AF323" s="39">
        <f t="shared" si="209"/>
        <v>0.19332384066672487</v>
      </c>
      <c r="AG323" s="72">
        <f t="shared" si="200"/>
        <v>3011.3760606629662</v>
      </c>
      <c r="AI323" s="37">
        <f t="shared" si="201"/>
        <v>485.18657090832647</v>
      </c>
      <c r="AJ323" s="37">
        <f t="shared" si="184"/>
        <v>619.71683956050208</v>
      </c>
      <c r="AK323" s="39">
        <f t="shared" si="185"/>
        <v>3.5417668940756777E-2</v>
      </c>
      <c r="AL323" s="39">
        <f t="shared" si="202"/>
        <v>5.7499999999999996E-2</v>
      </c>
      <c r="AM323" s="72">
        <f t="shared" si="203"/>
        <v>1565.8858660062256</v>
      </c>
      <c r="AO323" s="13">
        <f t="shared" si="186"/>
        <v>0.25</v>
      </c>
      <c r="AP323" s="39">
        <f t="shared" si="204"/>
        <v>3.1049999999999998E-2</v>
      </c>
      <c r="AQ323" s="72">
        <f t="shared" si="205"/>
        <v>0</v>
      </c>
      <c r="AS323" s="58">
        <f t="shared" si="210"/>
        <v>1</v>
      </c>
      <c r="AT323" s="57">
        <f t="shared" si="210"/>
        <v>1</v>
      </c>
      <c r="AU323" s="57">
        <f t="shared" si="210"/>
        <v>2.2999999999999998</v>
      </c>
      <c r="AV323" s="76">
        <f t="shared" si="187"/>
        <v>0</v>
      </c>
      <c r="AW323" s="76">
        <f t="shared" si="188"/>
        <v>0</v>
      </c>
      <c r="AX323" s="76">
        <f t="shared" si="189"/>
        <v>11537.9859375</v>
      </c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</row>
    <row r="324" spans="1:65" hidden="1" outlineLevel="1" x14ac:dyDescent="0.25">
      <c r="A324" s="84">
        <f t="shared" si="190"/>
        <v>45139</v>
      </c>
      <c r="B324" s="23">
        <f t="shared" si="191"/>
        <v>45139</v>
      </c>
      <c r="C324" s="24">
        <f t="shared" si="206"/>
        <v>274</v>
      </c>
      <c r="D324" s="25">
        <f t="shared" si="192"/>
        <v>22.833333333333332</v>
      </c>
      <c r="F324" s="76">
        <f t="shared" si="180"/>
        <v>14883.577928477112</v>
      </c>
      <c r="G324" s="80">
        <f t="shared" si="181"/>
        <v>-17122.801118191819</v>
      </c>
      <c r="H324" s="80">
        <f t="shared" si="193"/>
        <v>-2239.2231897147067</v>
      </c>
      <c r="I324" s="112"/>
      <c r="J324" s="53">
        <f t="shared" si="179"/>
        <v>0</v>
      </c>
      <c r="K324" s="53">
        <f t="shared" si="179"/>
        <v>0</v>
      </c>
      <c r="L324" s="53">
        <f t="shared" si="179"/>
        <v>0</v>
      </c>
      <c r="M324" s="53">
        <f t="shared" si="179"/>
        <v>0</v>
      </c>
      <c r="N324" s="53">
        <f t="shared" si="179"/>
        <v>0</v>
      </c>
      <c r="O324" s="54">
        <f t="shared" si="179"/>
        <v>5016515.625</v>
      </c>
      <c r="Q324" s="66">
        <f t="shared" si="194"/>
        <v>2.9</v>
      </c>
      <c r="R324" s="58">
        <f t="shared" si="207"/>
        <v>-7.0000000000000007E-2</v>
      </c>
      <c r="S324" s="57">
        <f t="shared" si="207"/>
        <v>0.1</v>
      </c>
      <c r="T324" s="76">
        <f t="shared" si="195"/>
        <v>14883.577928477112</v>
      </c>
      <c r="U324" s="76">
        <f t="shared" si="196"/>
        <v>0</v>
      </c>
      <c r="W324" s="37">
        <f t="shared" si="197"/>
        <v>486.66666666665975</v>
      </c>
      <c r="X324" s="37">
        <f t="shared" si="182"/>
        <v>518.10580859642062</v>
      </c>
      <c r="Y324" s="39">
        <f t="shared" si="208"/>
        <v>0.65124469595890078</v>
      </c>
      <c r="Z324" s="39">
        <f t="shared" si="208"/>
        <v>0.62169703542675603</v>
      </c>
      <c r="AA324" s="72">
        <f t="shared" si="198"/>
        <v>1004.7724752630804</v>
      </c>
      <c r="AB324" s="41"/>
      <c r="AC324" s="37">
        <f t="shared" si="199"/>
        <v>1591.6666666666442</v>
      </c>
      <c r="AD324" s="37">
        <f t="shared" si="183"/>
        <v>461.22745463337765</v>
      </c>
      <c r="AE324" s="39">
        <f t="shared" si="209"/>
        <v>0.5395527873681788</v>
      </c>
      <c r="AF324" s="39">
        <f t="shared" si="209"/>
        <v>0.1935903164967982</v>
      </c>
      <c r="AG324" s="72">
        <f t="shared" si="200"/>
        <v>3013.3329752262362</v>
      </c>
      <c r="AI324" s="37">
        <f t="shared" si="201"/>
        <v>485.18657090832647</v>
      </c>
      <c r="AJ324" s="37">
        <f t="shared" si="184"/>
        <v>620.35870880731784</v>
      </c>
      <c r="AK324" s="39">
        <f t="shared" si="185"/>
        <v>3.5454352650212045E-2</v>
      </c>
      <c r="AL324" s="39">
        <f t="shared" si="202"/>
        <v>5.7499999999999996E-2</v>
      </c>
      <c r="AM324" s="72">
        <f t="shared" si="203"/>
        <v>1566.7097302025022</v>
      </c>
      <c r="AO324" s="13">
        <f t="shared" si="186"/>
        <v>0.25</v>
      </c>
      <c r="AP324" s="39">
        <f t="shared" si="204"/>
        <v>3.1049999999999998E-2</v>
      </c>
      <c r="AQ324" s="72">
        <f t="shared" si="205"/>
        <v>0</v>
      </c>
      <c r="AS324" s="58">
        <f t="shared" si="210"/>
        <v>1</v>
      </c>
      <c r="AT324" s="57">
        <f t="shared" si="210"/>
        <v>1</v>
      </c>
      <c r="AU324" s="57">
        <f t="shared" si="210"/>
        <v>2.2999999999999998</v>
      </c>
      <c r="AV324" s="76">
        <f t="shared" si="187"/>
        <v>0</v>
      </c>
      <c r="AW324" s="76">
        <f t="shared" si="188"/>
        <v>0</v>
      </c>
      <c r="AX324" s="76">
        <f t="shared" si="189"/>
        <v>11537.9859375</v>
      </c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</row>
    <row r="325" spans="1:65" hidden="1" outlineLevel="1" x14ac:dyDescent="0.25">
      <c r="A325" s="84">
        <f t="shared" si="190"/>
        <v>45170</v>
      </c>
      <c r="B325" s="23">
        <f t="shared" si="191"/>
        <v>45170</v>
      </c>
      <c r="C325" s="24">
        <f t="shared" si="206"/>
        <v>275</v>
      </c>
      <c r="D325" s="25">
        <f t="shared" si="192"/>
        <v>22.916666666666668</v>
      </c>
      <c r="F325" s="76">
        <f t="shared" si="180"/>
        <v>14883.577928477112</v>
      </c>
      <c r="G325" s="80">
        <f t="shared" si="181"/>
        <v>-17126.299600010396</v>
      </c>
      <c r="H325" s="80">
        <f t="shared" si="193"/>
        <v>-2242.7216715332834</v>
      </c>
      <c r="I325" s="112"/>
      <c r="J325" s="53">
        <f t="shared" si="179"/>
        <v>0</v>
      </c>
      <c r="K325" s="53">
        <f t="shared" si="179"/>
        <v>0</v>
      </c>
      <c r="L325" s="53">
        <f t="shared" si="179"/>
        <v>0</v>
      </c>
      <c r="M325" s="53">
        <f t="shared" si="179"/>
        <v>0</v>
      </c>
      <c r="N325" s="53">
        <f t="shared" si="179"/>
        <v>0</v>
      </c>
      <c r="O325" s="54">
        <f t="shared" si="179"/>
        <v>5016515.625</v>
      </c>
      <c r="Q325" s="66">
        <f t="shared" si="194"/>
        <v>2.9</v>
      </c>
      <c r="R325" s="58">
        <f t="shared" si="207"/>
        <v>-7.0000000000000007E-2</v>
      </c>
      <c r="S325" s="57">
        <f t="shared" si="207"/>
        <v>0.1</v>
      </c>
      <c r="T325" s="76">
        <f t="shared" si="195"/>
        <v>14883.577928477112</v>
      </c>
      <c r="U325" s="76">
        <f t="shared" si="196"/>
        <v>0</v>
      </c>
      <c r="W325" s="37">
        <f t="shared" si="197"/>
        <v>486.6666666666805</v>
      </c>
      <c r="X325" s="37">
        <f t="shared" si="182"/>
        <v>518.81996094793431</v>
      </c>
      <c r="Y325" s="39">
        <f t="shared" si="208"/>
        <v>0.65214236574622775</v>
      </c>
      <c r="Z325" s="39">
        <f t="shared" si="208"/>
        <v>0.62255397698656656</v>
      </c>
      <c r="AA325" s="72">
        <f t="shared" si="198"/>
        <v>1005.4866276146148</v>
      </c>
      <c r="AB325" s="41"/>
      <c r="AC325" s="37">
        <f t="shared" si="199"/>
        <v>1591.666666666712</v>
      </c>
      <c r="AD325" s="37">
        <f t="shared" si="183"/>
        <v>461.86320637721843</v>
      </c>
      <c r="AE325" s="39">
        <f t="shared" si="209"/>
        <v>0.540296502040857</v>
      </c>
      <c r="AF325" s="39">
        <f t="shared" si="209"/>
        <v>0.19385715963474093</v>
      </c>
      <c r="AG325" s="72">
        <f t="shared" si="200"/>
        <v>3015.2925871828952</v>
      </c>
      <c r="AI325" s="37">
        <f t="shared" si="201"/>
        <v>485.18657090834716</v>
      </c>
      <c r="AJ325" s="37">
        <f t="shared" si="184"/>
        <v>621.00124286767493</v>
      </c>
      <c r="AK325" s="39">
        <f t="shared" si="185"/>
        <v>3.5491074354673219E-2</v>
      </c>
      <c r="AL325" s="39">
        <f t="shared" si="202"/>
        <v>5.7499999999999996E-2</v>
      </c>
      <c r="AM325" s="72">
        <f t="shared" si="203"/>
        <v>1567.5344477128847</v>
      </c>
      <c r="AO325" s="13">
        <f t="shared" si="186"/>
        <v>0.25</v>
      </c>
      <c r="AP325" s="39">
        <f t="shared" si="204"/>
        <v>3.1049999999999998E-2</v>
      </c>
      <c r="AQ325" s="72">
        <f t="shared" si="205"/>
        <v>0</v>
      </c>
      <c r="AS325" s="58">
        <f t="shared" si="210"/>
        <v>1</v>
      </c>
      <c r="AT325" s="57">
        <f t="shared" si="210"/>
        <v>1</v>
      </c>
      <c r="AU325" s="57">
        <f t="shared" si="210"/>
        <v>2.2999999999999998</v>
      </c>
      <c r="AV325" s="76">
        <f t="shared" si="187"/>
        <v>0</v>
      </c>
      <c r="AW325" s="76">
        <f t="shared" si="188"/>
        <v>0</v>
      </c>
      <c r="AX325" s="76">
        <f t="shared" si="189"/>
        <v>11537.9859375</v>
      </c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</row>
    <row r="326" spans="1:65" hidden="1" outlineLevel="1" x14ac:dyDescent="0.25">
      <c r="A326" s="84">
        <f t="shared" si="190"/>
        <v>45200</v>
      </c>
      <c r="B326" s="23">
        <f t="shared" si="191"/>
        <v>45200</v>
      </c>
      <c r="C326" s="24">
        <f t="shared" si="206"/>
        <v>276</v>
      </c>
      <c r="D326" s="25">
        <f t="shared" si="192"/>
        <v>23</v>
      </c>
      <c r="F326" s="76">
        <f t="shared" si="180"/>
        <v>14883.577928477112</v>
      </c>
      <c r="G326" s="80">
        <f t="shared" si="181"/>
        <v>-17129.802621518982</v>
      </c>
      <c r="H326" s="80">
        <f t="shared" si="193"/>
        <v>-2246.2246930418696</v>
      </c>
      <c r="I326" s="112"/>
      <c r="J326" s="53">
        <f t="shared" si="179"/>
        <v>0</v>
      </c>
      <c r="K326" s="53">
        <f t="shared" si="179"/>
        <v>0</v>
      </c>
      <c r="L326" s="53">
        <f t="shared" si="179"/>
        <v>0</v>
      </c>
      <c r="M326" s="53">
        <f t="shared" si="179"/>
        <v>0</v>
      </c>
      <c r="N326" s="53">
        <f t="shared" si="179"/>
        <v>0</v>
      </c>
      <c r="O326" s="54">
        <f t="shared" si="179"/>
        <v>5016515.625</v>
      </c>
      <c r="Q326" s="66">
        <f t="shared" si="194"/>
        <v>2.9</v>
      </c>
      <c r="R326" s="58">
        <f t="shared" si="207"/>
        <v>-7.0000000000000007E-2</v>
      </c>
      <c r="S326" s="57">
        <f t="shared" si="207"/>
        <v>0.1</v>
      </c>
      <c r="T326" s="76">
        <f t="shared" si="195"/>
        <v>14883.577928477112</v>
      </c>
      <c r="U326" s="76">
        <f t="shared" si="196"/>
        <v>0</v>
      </c>
      <c r="W326" s="37">
        <f t="shared" si="197"/>
        <v>486.66666666665975</v>
      </c>
      <c r="X326" s="37">
        <f t="shared" si="182"/>
        <v>519.53509768053345</v>
      </c>
      <c r="Y326" s="39">
        <f t="shared" si="208"/>
        <v>0.6530412728734547</v>
      </c>
      <c r="Z326" s="39">
        <f t="shared" si="208"/>
        <v>0.62341209974685741</v>
      </c>
      <c r="AA326" s="72">
        <f t="shared" si="198"/>
        <v>1006.2017643471931</v>
      </c>
      <c r="AB326" s="41"/>
      <c r="AC326" s="37">
        <f t="shared" si="199"/>
        <v>1591.6666666666442</v>
      </c>
      <c r="AD326" s="37">
        <f t="shared" si="183"/>
        <v>462.49983443546222</v>
      </c>
      <c r="AE326" s="39">
        <f t="shared" si="209"/>
        <v>0.54104124184310032</v>
      </c>
      <c r="AF326" s="39">
        <f t="shared" si="209"/>
        <v>0.19412437058684684</v>
      </c>
      <c r="AG326" s="72">
        <f t="shared" si="200"/>
        <v>3017.2549002507412</v>
      </c>
      <c r="AI326" s="37">
        <f t="shared" si="201"/>
        <v>485.18657090832647</v>
      </c>
      <c r="AJ326" s="37">
        <f t="shared" si="184"/>
        <v>621.64444243007142</v>
      </c>
      <c r="AK326" s="39">
        <f t="shared" si="185"/>
        <v>3.5527834093493436E-2</v>
      </c>
      <c r="AL326" s="39">
        <f t="shared" si="202"/>
        <v>5.7499999999999996E-2</v>
      </c>
      <c r="AM326" s="72">
        <f t="shared" si="203"/>
        <v>1568.3600194210478</v>
      </c>
      <c r="AO326" s="13">
        <f t="shared" si="186"/>
        <v>0.25</v>
      </c>
      <c r="AP326" s="39">
        <f t="shared" si="204"/>
        <v>3.1049999999999998E-2</v>
      </c>
      <c r="AQ326" s="72">
        <f t="shared" si="205"/>
        <v>0</v>
      </c>
      <c r="AS326" s="58">
        <f t="shared" si="210"/>
        <v>1</v>
      </c>
      <c r="AT326" s="57">
        <f t="shared" si="210"/>
        <v>1</v>
      </c>
      <c r="AU326" s="57">
        <f t="shared" si="210"/>
        <v>2.2999999999999998</v>
      </c>
      <c r="AV326" s="76">
        <f t="shared" si="187"/>
        <v>0</v>
      </c>
      <c r="AW326" s="76">
        <f t="shared" si="188"/>
        <v>0</v>
      </c>
      <c r="AX326" s="76">
        <f t="shared" si="189"/>
        <v>11537.9859375</v>
      </c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</row>
    <row r="327" spans="1:65" hidden="1" outlineLevel="1" x14ac:dyDescent="0.25">
      <c r="A327" s="84">
        <f t="shared" si="190"/>
        <v>45231</v>
      </c>
      <c r="B327" s="23">
        <f t="shared" si="191"/>
        <v>45231</v>
      </c>
      <c r="C327" s="24">
        <f t="shared" si="206"/>
        <v>277</v>
      </c>
      <c r="D327" s="25">
        <f t="shared" si="192"/>
        <v>23.083333333333332</v>
      </c>
      <c r="F327" s="76">
        <f t="shared" si="180"/>
        <v>14883.577928477112</v>
      </c>
      <c r="G327" s="80">
        <f t="shared" si="181"/>
        <v>-17133.310188682895</v>
      </c>
      <c r="H327" s="80">
        <f t="shared" si="193"/>
        <v>-2249.7322602057829</v>
      </c>
      <c r="I327" s="112"/>
      <c r="J327" s="53">
        <f t="shared" si="179"/>
        <v>0</v>
      </c>
      <c r="K327" s="53">
        <f t="shared" si="179"/>
        <v>0</v>
      </c>
      <c r="L327" s="53">
        <f t="shared" si="179"/>
        <v>0</v>
      </c>
      <c r="M327" s="53">
        <f t="shared" si="179"/>
        <v>0</v>
      </c>
      <c r="N327" s="53">
        <f t="shared" si="179"/>
        <v>0</v>
      </c>
      <c r="O327" s="54">
        <f t="shared" si="179"/>
        <v>5016515.625</v>
      </c>
      <c r="Q327" s="66">
        <f t="shared" si="194"/>
        <v>2.9</v>
      </c>
      <c r="R327" s="58">
        <f t="shared" si="207"/>
        <v>-7.0000000000000007E-2</v>
      </c>
      <c r="S327" s="57">
        <f t="shared" si="207"/>
        <v>0.1</v>
      </c>
      <c r="T327" s="76">
        <f t="shared" si="195"/>
        <v>14883.577928477112</v>
      </c>
      <c r="U327" s="76">
        <f t="shared" si="196"/>
        <v>0</v>
      </c>
      <c r="W327" s="37">
        <f t="shared" si="197"/>
        <v>486.66666666665975</v>
      </c>
      <c r="X327" s="37">
        <f t="shared" si="182"/>
        <v>520.25122015114664</v>
      </c>
      <c r="Y327" s="39">
        <f t="shared" si="208"/>
        <v>0.65394141904612002</v>
      </c>
      <c r="Z327" s="39">
        <f t="shared" si="208"/>
        <v>0.62427140533578473</v>
      </c>
      <c r="AA327" s="72">
        <f t="shared" si="198"/>
        <v>1006.9178868178064</v>
      </c>
      <c r="AB327" s="41"/>
      <c r="AC327" s="37">
        <f t="shared" si="199"/>
        <v>1591.6666666666442</v>
      </c>
      <c r="AD327" s="37">
        <f t="shared" si="183"/>
        <v>463.13734001607213</v>
      </c>
      <c r="AE327" s="39">
        <f t="shared" si="209"/>
        <v>0.54178700818793823</v>
      </c>
      <c r="AF327" s="39">
        <f t="shared" si="209"/>
        <v>0.19439194986010769</v>
      </c>
      <c r="AG327" s="72">
        <f t="shared" si="200"/>
        <v>3019.2199181532255</v>
      </c>
      <c r="AI327" s="37">
        <f t="shared" si="201"/>
        <v>485.18657090832647</v>
      </c>
      <c r="AJ327" s="37">
        <f t="shared" si="184"/>
        <v>622.28830818387769</v>
      </c>
      <c r="AK327" s="39">
        <f t="shared" si="185"/>
        <v>3.5564631906066631E-2</v>
      </c>
      <c r="AL327" s="39">
        <f t="shared" si="202"/>
        <v>5.7499999999999996E-2</v>
      </c>
      <c r="AM327" s="72">
        <f t="shared" si="203"/>
        <v>1569.1864462118642</v>
      </c>
      <c r="AO327" s="13">
        <f t="shared" si="186"/>
        <v>0.25</v>
      </c>
      <c r="AP327" s="39">
        <f t="shared" si="204"/>
        <v>3.1049999999999998E-2</v>
      </c>
      <c r="AQ327" s="72">
        <f t="shared" si="205"/>
        <v>0</v>
      </c>
      <c r="AS327" s="58">
        <f t="shared" si="210"/>
        <v>1</v>
      </c>
      <c r="AT327" s="57">
        <f t="shared" si="210"/>
        <v>1</v>
      </c>
      <c r="AU327" s="57">
        <f t="shared" si="210"/>
        <v>2.2999999999999998</v>
      </c>
      <c r="AV327" s="76">
        <f t="shared" si="187"/>
        <v>0</v>
      </c>
      <c r="AW327" s="76">
        <f t="shared" si="188"/>
        <v>0</v>
      </c>
      <c r="AX327" s="76">
        <f t="shared" si="189"/>
        <v>11537.9859375</v>
      </c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</row>
    <row r="328" spans="1:65" hidden="1" outlineLevel="1" x14ac:dyDescent="0.25">
      <c r="A328" s="84">
        <f t="shared" si="190"/>
        <v>45261</v>
      </c>
      <c r="B328" s="23">
        <f t="shared" si="191"/>
        <v>45261</v>
      </c>
      <c r="C328" s="24">
        <f t="shared" si="206"/>
        <v>278</v>
      </c>
      <c r="D328" s="25">
        <f t="shared" si="192"/>
        <v>23.166666666666668</v>
      </c>
      <c r="F328" s="76">
        <f t="shared" si="180"/>
        <v>14883.577928477112</v>
      </c>
      <c r="G328" s="80">
        <f t="shared" si="181"/>
        <v>-17136.822307474835</v>
      </c>
      <c r="H328" s="80">
        <f t="shared" si="193"/>
        <v>-2253.2443789977224</v>
      </c>
      <c r="I328" s="112"/>
      <c r="J328" s="53">
        <f t="shared" si="179"/>
        <v>0</v>
      </c>
      <c r="K328" s="53">
        <f t="shared" si="179"/>
        <v>0</v>
      </c>
      <c r="L328" s="53">
        <f t="shared" si="179"/>
        <v>0</v>
      </c>
      <c r="M328" s="53">
        <f t="shared" si="179"/>
        <v>0</v>
      </c>
      <c r="N328" s="53">
        <f t="shared" si="179"/>
        <v>0</v>
      </c>
      <c r="O328" s="54">
        <f t="shared" si="179"/>
        <v>5016515.625</v>
      </c>
      <c r="Q328" s="66">
        <f t="shared" si="194"/>
        <v>2.9</v>
      </c>
      <c r="R328" s="58">
        <f t="shared" si="207"/>
        <v>-7.0000000000000007E-2</v>
      </c>
      <c r="S328" s="57">
        <f t="shared" si="207"/>
        <v>0.1</v>
      </c>
      <c r="T328" s="76">
        <f t="shared" si="195"/>
        <v>14883.577928477112</v>
      </c>
      <c r="U328" s="76">
        <f t="shared" si="196"/>
        <v>0</v>
      </c>
      <c r="W328" s="37">
        <f t="shared" si="197"/>
        <v>486.6666666666805</v>
      </c>
      <c r="X328" s="37">
        <f t="shared" si="182"/>
        <v>520.96832971850586</v>
      </c>
      <c r="Y328" s="39">
        <f t="shared" si="208"/>
        <v>0.65484280597211264</v>
      </c>
      <c r="Z328" s="39">
        <f t="shared" si="208"/>
        <v>0.6251318953837488</v>
      </c>
      <c r="AA328" s="72">
        <f t="shared" si="198"/>
        <v>1007.6349963851864</v>
      </c>
      <c r="AB328" s="41"/>
      <c r="AC328" s="37">
        <f t="shared" si="199"/>
        <v>1591.666666666712</v>
      </c>
      <c r="AD328" s="37">
        <f t="shared" si="183"/>
        <v>463.77572432861706</v>
      </c>
      <c r="AE328" s="39">
        <f t="shared" si="209"/>
        <v>0.54253380249034777</v>
      </c>
      <c r="AF328" s="39">
        <f t="shared" si="209"/>
        <v>0.19465989796221397</v>
      </c>
      <c r="AG328" s="72">
        <f t="shared" si="200"/>
        <v>3021.187644618667</v>
      </c>
      <c r="AI328" s="37">
        <f t="shared" si="201"/>
        <v>485.18657090834716</v>
      </c>
      <c r="AJ328" s="37">
        <f t="shared" si="184"/>
        <v>622.93284081909917</v>
      </c>
      <c r="AK328" s="39">
        <f t="shared" si="185"/>
        <v>3.5601467831827556E-2</v>
      </c>
      <c r="AL328" s="39">
        <f t="shared" si="202"/>
        <v>5.7499999999999996E-2</v>
      </c>
      <c r="AM328" s="72">
        <f t="shared" si="203"/>
        <v>1570.013728970983</v>
      </c>
      <c r="AO328" s="13">
        <f t="shared" si="186"/>
        <v>0.25</v>
      </c>
      <c r="AP328" s="39">
        <f t="shared" si="204"/>
        <v>3.1049999999999998E-2</v>
      </c>
      <c r="AQ328" s="72">
        <f t="shared" si="205"/>
        <v>0</v>
      </c>
      <c r="AS328" s="58">
        <f t="shared" si="210"/>
        <v>1</v>
      </c>
      <c r="AT328" s="57">
        <f t="shared" si="210"/>
        <v>1</v>
      </c>
      <c r="AU328" s="57">
        <f t="shared" si="210"/>
        <v>2.2999999999999998</v>
      </c>
      <c r="AV328" s="76">
        <f t="shared" si="187"/>
        <v>0</v>
      </c>
      <c r="AW328" s="76">
        <f t="shared" si="188"/>
        <v>0</v>
      </c>
      <c r="AX328" s="76">
        <f t="shared" si="189"/>
        <v>11537.9859375</v>
      </c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</row>
    <row r="329" spans="1:65" collapsed="1" x14ac:dyDescent="0.25">
      <c r="A329" s="84">
        <f t="shared" si="190"/>
        <v>45292</v>
      </c>
      <c r="B329" s="23">
        <f t="shared" si="191"/>
        <v>45292</v>
      </c>
      <c r="C329" s="24">
        <f t="shared" si="206"/>
        <v>279</v>
      </c>
      <c r="D329" s="25">
        <f t="shared" si="192"/>
        <v>23.25</v>
      </c>
      <c r="F329" s="76">
        <f t="shared" si="180"/>
        <v>14883.577928477112</v>
      </c>
      <c r="G329" s="80">
        <f t="shared" si="181"/>
        <v>-17140.338983874899</v>
      </c>
      <c r="H329" s="80">
        <f t="shared" si="193"/>
        <v>-2256.7610553977865</v>
      </c>
      <c r="I329" s="112"/>
      <c r="J329" s="53">
        <f t="shared" si="179"/>
        <v>0</v>
      </c>
      <c r="K329" s="53">
        <f t="shared" si="179"/>
        <v>0</v>
      </c>
      <c r="L329" s="53">
        <f t="shared" si="179"/>
        <v>0</v>
      </c>
      <c r="M329" s="53">
        <f t="shared" si="179"/>
        <v>0</v>
      </c>
      <c r="N329" s="53">
        <f t="shared" si="179"/>
        <v>0</v>
      </c>
      <c r="O329" s="54">
        <f t="shared" si="179"/>
        <v>5016515.625</v>
      </c>
      <c r="Q329" s="66">
        <f t="shared" si="194"/>
        <v>2.9</v>
      </c>
      <c r="R329" s="58">
        <f t="shared" si="207"/>
        <v>-7.0000000000000007E-2</v>
      </c>
      <c r="S329" s="57">
        <f t="shared" si="207"/>
        <v>0.1</v>
      </c>
      <c r="T329" s="76">
        <f t="shared" si="195"/>
        <v>14883.577928477112</v>
      </c>
      <c r="U329" s="76">
        <f t="shared" si="196"/>
        <v>0</v>
      </c>
      <c r="W329" s="37">
        <f t="shared" si="197"/>
        <v>486.66666666665975</v>
      </c>
      <c r="X329" s="37">
        <f t="shared" si="182"/>
        <v>521.68642774314981</v>
      </c>
      <c r="Y329" s="39">
        <f t="shared" si="208"/>
        <v>0.65574543536167573</v>
      </c>
      <c r="Z329" s="39">
        <f t="shared" si="208"/>
        <v>0.6259935715233973</v>
      </c>
      <c r="AA329" s="72">
        <f t="shared" si="198"/>
        <v>1008.3530944098095</v>
      </c>
      <c r="AB329" s="41"/>
      <c r="AC329" s="37">
        <f t="shared" si="199"/>
        <v>1591.6666666666442</v>
      </c>
      <c r="AD329" s="37">
        <f t="shared" si="183"/>
        <v>464.41498858427366</v>
      </c>
      <c r="AE329" s="39">
        <f t="shared" si="209"/>
        <v>0.54328162616725639</v>
      </c>
      <c r="AF329" s="39">
        <f t="shared" si="209"/>
        <v>0.19492821540155611</v>
      </c>
      <c r="AG329" s="72">
        <f t="shared" si="200"/>
        <v>3023.1580833802618</v>
      </c>
      <c r="AI329" s="37">
        <f t="shared" si="201"/>
        <v>485.18657090832647</v>
      </c>
      <c r="AJ329" s="37">
        <f t="shared" si="184"/>
        <v>623.57804102637567</v>
      </c>
      <c r="AK329" s="39">
        <f t="shared" si="185"/>
        <v>3.5638341910251788E-2</v>
      </c>
      <c r="AL329" s="39">
        <f t="shared" si="202"/>
        <v>5.7499999999999996E-2</v>
      </c>
      <c r="AM329" s="72">
        <f t="shared" si="203"/>
        <v>1570.841868584828</v>
      </c>
      <c r="AO329" s="13">
        <f t="shared" si="186"/>
        <v>0.25</v>
      </c>
      <c r="AP329" s="39">
        <f t="shared" si="204"/>
        <v>3.1049999999999998E-2</v>
      </c>
      <c r="AQ329" s="72">
        <f t="shared" si="205"/>
        <v>0</v>
      </c>
      <c r="AS329" s="58">
        <f t="shared" si="210"/>
        <v>1</v>
      </c>
      <c r="AT329" s="57">
        <f t="shared" si="210"/>
        <v>1</v>
      </c>
      <c r="AU329" s="57">
        <f t="shared" si="210"/>
        <v>2.2999999999999998</v>
      </c>
      <c r="AV329" s="76">
        <f t="shared" si="187"/>
        <v>0</v>
      </c>
      <c r="AW329" s="76">
        <f t="shared" si="188"/>
        <v>0</v>
      </c>
      <c r="AX329" s="76">
        <f t="shared" si="189"/>
        <v>11537.9859375</v>
      </c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</row>
    <row r="330" spans="1:65" x14ac:dyDescent="0.25">
      <c r="A330" s="84">
        <f t="shared" si="190"/>
        <v>45323</v>
      </c>
      <c r="B330" s="23">
        <f t="shared" si="191"/>
        <v>45323</v>
      </c>
      <c r="C330" s="24">
        <f t="shared" si="206"/>
        <v>280</v>
      </c>
      <c r="D330" s="25">
        <f t="shared" si="192"/>
        <v>23.333333333333332</v>
      </c>
      <c r="F330" s="76">
        <f t="shared" si="180"/>
        <v>14883.577928477112</v>
      </c>
      <c r="G330" s="80">
        <f t="shared" si="181"/>
        <v>-17143.860223872187</v>
      </c>
      <c r="H330" s="80">
        <f t="shared" si="193"/>
        <v>-2260.2822953950745</v>
      </c>
      <c r="I330" s="112"/>
      <c r="J330" s="53">
        <f t="shared" ref="J330:O364" si="211">+IF($B330=" ",0,IF(AND($B330&gt;=J$26,$B330&lt;J$28),J$33,0))</f>
        <v>0</v>
      </c>
      <c r="K330" s="53">
        <f t="shared" si="211"/>
        <v>0</v>
      </c>
      <c r="L330" s="53">
        <f t="shared" si="211"/>
        <v>0</v>
      </c>
      <c r="M330" s="53">
        <f t="shared" si="211"/>
        <v>0</v>
      </c>
      <c r="N330" s="53">
        <f t="shared" si="211"/>
        <v>0</v>
      </c>
      <c r="O330" s="54">
        <f t="shared" si="211"/>
        <v>5016515.625</v>
      </c>
      <c r="Q330" s="66">
        <f t="shared" si="194"/>
        <v>2.9</v>
      </c>
      <c r="R330" s="58">
        <f t="shared" si="207"/>
        <v>-7.0000000000000007E-2</v>
      </c>
      <c r="S330" s="57">
        <f t="shared" si="207"/>
        <v>0.1</v>
      </c>
      <c r="T330" s="76">
        <f t="shared" si="195"/>
        <v>14883.577928477112</v>
      </c>
      <c r="U330" s="76">
        <f t="shared" si="196"/>
        <v>0</v>
      </c>
      <c r="W330" s="37">
        <f t="shared" si="197"/>
        <v>486.66666666665975</v>
      </c>
      <c r="X330" s="37">
        <f t="shared" si="182"/>
        <v>522.40551558762581</v>
      </c>
      <c r="Y330" s="39">
        <f t="shared" si="208"/>
        <v>0.65664930892740958</v>
      </c>
      <c r="Z330" s="39">
        <f t="shared" si="208"/>
        <v>0.62685643538962799</v>
      </c>
      <c r="AA330" s="72">
        <f t="shared" si="198"/>
        <v>1009.0721822542855</v>
      </c>
      <c r="AB330" s="41"/>
      <c r="AC330" s="37">
        <f t="shared" si="199"/>
        <v>1591.6666666666442</v>
      </c>
      <c r="AD330" s="37">
        <f t="shared" si="183"/>
        <v>465.05513399600716</v>
      </c>
      <c r="AE330" s="39">
        <f t="shared" si="209"/>
        <v>0.54403048063754422</v>
      </c>
      <c r="AF330" s="39">
        <f t="shared" si="209"/>
        <v>0.19519690268722506</v>
      </c>
      <c r="AG330" s="72">
        <f t="shared" si="200"/>
        <v>3025.1312381768771</v>
      </c>
      <c r="AI330" s="37">
        <f t="shared" si="201"/>
        <v>485.18657090832647</v>
      </c>
      <c r="AJ330" s="37">
        <f t="shared" si="184"/>
        <v>624.22390949722217</v>
      </c>
      <c r="AK330" s="39">
        <f t="shared" si="185"/>
        <v>3.5675254180855785E-2</v>
      </c>
      <c r="AL330" s="39">
        <f t="shared" si="202"/>
        <v>5.7499999999999996E-2</v>
      </c>
      <c r="AM330" s="72">
        <f t="shared" si="203"/>
        <v>1571.6708659410253</v>
      </c>
      <c r="AO330" s="13">
        <f t="shared" si="186"/>
        <v>0.25</v>
      </c>
      <c r="AP330" s="39">
        <f t="shared" si="204"/>
        <v>3.1049999999999998E-2</v>
      </c>
      <c r="AQ330" s="72">
        <f t="shared" si="205"/>
        <v>0</v>
      </c>
      <c r="AS330" s="58">
        <f t="shared" si="210"/>
        <v>1</v>
      </c>
      <c r="AT330" s="57">
        <f t="shared" si="210"/>
        <v>1</v>
      </c>
      <c r="AU330" s="57">
        <f t="shared" si="210"/>
        <v>2.2999999999999998</v>
      </c>
      <c r="AV330" s="76">
        <f t="shared" si="187"/>
        <v>0</v>
      </c>
      <c r="AW330" s="76">
        <f t="shared" si="188"/>
        <v>0</v>
      </c>
      <c r="AX330" s="76">
        <f t="shared" si="189"/>
        <v>11537.9859375</v>
      </c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</row>
    <row r="331" spans="1:65" x14ac:dyDescent="0.25">
      <c r="A331" s="84">
        <f t="shared" si="190"/>
        <v>45352</v>
      </c>
      <c r="B331" s="23">
        <f t="shared" si="191"/>
        <v>45352</v>
      </c>
      <c r="C331" s="24">
        <f t="shared" si="206"/>
        <v>281</v>
      </c>
      <c r="D331" s="25">
        <f t="shared" si="192"/>
        <v>23.416666666666668</v>
      </c>
      <c r="F331" s="76">
        <f t="shared" si="180"/>
        <v>14883.577928477112</v>
      </c>
      <c r="G331" s="80">
        <f t="shared" si="181"/>
        <v>-17147.386033463219</v>
      </c>
      <c r="H331" s="80">
        <f t="shared" si="193"/>
        <v>-2263.8081049861066</v>
      </c>
      <c r="I331" s="112"/>
      <c r="J331" s="53">
        <f t="shared" si="211"/>
        <v>0</v>
      </c>
      <c r="K331" s="53">
        <f t="shared" si="211"/>
        <v>0</v>
      </c>
      <c r="L331" s="53">
        <f t="shared" si="211"/>
        <v>0</v>
      </c>
      <c r="M331" s="53">
        <f t="shared" si="211"/>
        <v>0</v>
      </c>
      <c r="N331" s="53">
        <f t="shared" si="211"/>
        <v>0</v>
      </c>
      <c r="O331" s="54">
        <f t="shared" si="211"/>
        <v>5016515.625</v>
      </c>
      <c r="Q331" s="66">
        <f t="shared" si="194"/>
        <v>2.9</v>
      </c>
      <c r="R331" s="58">
        <f t="shared" ref="R331:S350" si="212">IF($B331=" ",0,R$25)</f>
        <v>-7.0000000000000007E-2</v>
      </c>
      <c r="S331" s="57">
        <f t="shared" si="212"/>
        <v>0.1</v>
      </c>
      <c r="T331" s="76">
        <f t="shared" si="195"/>
        <v>14883.577928477112</v>
      </c>
      <c r="U331" s="76">
        <f t="shared" si="196"/>
        <v>0</v>
      </c>
      <c r="W331" s="37">
        <f t="shared" si="197"/>
        <v>486.6666666666805</v>
      </c>
      <c r="X331" s="37">
        <f t="shared" si="182"/>
        <v>523.12559461629257</v>
      </c>
      <c r="Y331" s="39">
        <f t="shared" ref="Y331:Z350" si="213">IF($B331=" ",0,Y$25*(1+Y$30)^(IF(Y$28&gt;$B331,-1,1)*(YEARFRAC($B331,Y$28))))</f>
        <v>0.65755442838427558</v>
      </c>
      <c r="Z331" s="39">
        <f t="shared" si="213"/>
        <v>0.62772048861959273</v>
      </c>
      <c r="AA331" s="72">
        <f t="shared" si="198"/>
        <v>1009.7922612829731</v>
      </c>
      <c r="AB331" s="41"/>
      <c r="AC331" s="37">
        <f t="shared" si="199"/>
        <v>1591.666666666712</v>
      </c>
      <c r="AD331" s="37">
        <f t="shared" si="183"/>
        <v>465.69616177839498</v>
      </c>
      <c r="AE331" s="39">
        <f t="shared" ref="AE331:AF350" si="214">IF($B331=" ",0,AE$25*(1+AE$30)^(IF(AE$28&gt;$B331,-1,1)*(YEARFRAC($B331,AE$28))))</f>
        <v>0.54478036732204793</v>
      </c>
      <c r="AF331" s="39">
        <f t="shared" si="214"/>
        <v>0.19546596032901378</v>
      </c>
      <c r="AG331" s="72">
        <f t="shared" si="200"/>
        <v>3027.107112752271</v>
      </c>
      <c r="AI331" s="37">
        <f t="shared" si="201"/>
        <v>485.18657090834716</v>
      </c>
      <c r="AJ331" s="37">
        <f t="shared" si="184"/>
        <v>624.87044692379004</v>
      </c>
      <c r="AK331" s="39">
        <f t="shared" si="185"/>
        <v>3.5712204683196962E-2</v>
      </c>
      <c r="AL331" s="39">
        <f t="shared" si="202"/>
        <v>5.7499999999999996E-2</v>
      </c>
      <c r="AM331" s="72">
        <f t="shared" si="203"/>
        <v>1572.5007219279778</v>
      </c>
      <c r="AO331" s="13">
        <f t="shared" si="186"/>
        <v>0.25</v>
      </c>
      <c r="AP331" s="39">
        <f t="shared" si="204"/>
        <v>3.1049999999999998E-2</v>
      </c>
      <c r="AQ331" s="72">
        <f t="shared" si="205"/>
        <v>0</v>
      </c>
      <c r="AS331" s="58">
        <f t="shared" ref="AS331:AU350" si="215">IF($B331=" ",0,AS$25)</f>
        <v>1</v>
      </c>
      <c r="AT331" s="57">
        <f t="shared" si="215"/>
        <v>1</v>
      </c>
      <c r="AU331" s="57">
        <f t="shared" si="215"/>
        <v>2.2999999999999998</v>
      </c>
      <c r="AV331" s="76">
        <f t="shared" si="187"/>
        <v>0</v>
      </c>
      <c r="AW331" s="76">
        <f t="shared" si="188"/>
        <v>0</v>
      </c>
      <c r="AX331" s="76">
        <f t="shared" si="189"/>
        <v>11537.9859375</v>
      </c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</row>
    <row r="332" spans="1:65" x14ac:dyDescent="0.25">
      <c r="A332" s="84">
        <f t="shared" si="190"/>
        <v>45383</v>
      </c>
      <c r="B332" s="23">
        <f t="shared" si="191"/>
        <v>45383</v>
      </c>
      <c r="C332" s="24">
        <f t="shared" si="206"/>
        <v>282</v>
      </c>
      <c r="D332" s="25">
        <f t="shared" si="192"/>
        <v>23.5</v>
      </c>
      <c r="F332" s="76">
        <f t="shared" si="180"/>
        <v>14883.577928477112</v>
      </c>
      <c r="G332" s="80">
        <f t="shared" si="181"/>
        <v>-17150.916418651948</v>
      </c>
      <c r="H332" s="80">
        <f t="shared" si="193"/>
        <v>-2267.3384901748359</v>
      </c>
      <c r="I332" s="112"/>
      <c r="J332" s="53">
        <f t="shared" si="211"/>
        <v>0</v>
      </c>
      <c r="K332" s="53">
        <f t="shared" si="211"/>
        <v>0</v>
      </c>
      <c r="L332" s="53">
        <f t="shared" si="211"/>
        <v>0</v>
      </c>
      <c r="M332" s="53">
        <f t="shared" si="211"/>
        <v>0</v>
      </c>
      <c r="N332" s="53">
        <f t="shared" si="211"/>
        <v>0</v>
      </c>
      <c r="O332" s="54">
        <f t="shared" si="211"/>
        <v>5016515.625</v>
      </c>
      <c r="Q332" s="66">
        <f t="shared" si="194"/>
        <v>2.9</v>
      </c>
      <c r="R332" s="58">
        <f t="shared" si="212"/>
        <v>-7.0000000000000007E-2</v>
      </c>
      <c r="S332" s="57">
        <f t="shared" si="212"/>
        <v>0.1</v>
      </c>
      <c r="T332" s="76">
        <f t="shared" si="195"/>
        <v>14883.577928477112</v>
      </c>
      <c r="U332" s="76">
        <f t="shared" si="196"/>
        <v>0</v>
      </c>
      <c r="W332" s="37">
        <f t="shared" si="197"/>
        <v>486.66666666665975</v>
      </c>
      <c r="X332" s="37">
        <f t="shared" si="182"/>
        <v>523.84666619532243</v>
      </c>
      <c r="Y332" s="39">
        <f t="shared" si="213"/>
        <v>0.65846079544959868</v>
      </c>
      <c r="Z332" s="39">
        <f t="shared" si="213"/>
        <v>0.62858573285269959</v>
      </c>
      <c r="AA332" s="72">
        <f t="shared" si="198"/>
        <v>1010.5133328619822</v>
      </c>
      <c r="AB332" s="41"/>
      <c r="AC332" s="37">
        <f t="shared" si="199"/>
        <v>1591.6666666666442</v>
      </c>
      <c r="AD332" s="37">
        <f t="shared" si="183"/>
        <v>466.33807314762942</v>
      </c>
      <c r="AE332" s="39">
        <f t="shared" si="214"/>
        <v>0.54553128764356207</v>
      </c>
      <c r="AF332" s="39">
        <f t="shared" si="214"/>
        <v>0.1957353888374177</v>
      </c>
      <c r="AG332" s="72">
        <f t="shared" si="200"/>
        <v>3029.085710855099</v>
      </c>
      <c r="AI332" s="37">
        <f t="shared" si="201"/>
        <v>485.18657090832647</v>
      </c>
      <c r="AJ332" s="37">
        <f t="shared" si="184"/>
        <v>625.51765399886733</v>
      </c>
      <c r="AK332" s="39">
        <f t="shared" si="185"/>
        <v>3.5749193456873669E-2</v>
      </c>
      <c r="AL332" s="39">
        <f t="shared" si="202"/>
        <v>5.7499999999999996E-2</v>
      </c>
      <c r="AM332" s="72">
        <f t="shared" si="203"/>
        <v>1573.3314374348661</v>
      </c>
      <c r="AO332" s="13">
        <f t="shared" si="186"/>
        <v>0.25</v>
      </c>
      <c r="AP332" s="39">
        <f t="shared" si="204"/>
        <v>3.1049999999999998E-2</v>
      </c>
      <c r="AQ332" s="72">
        <f t="shared" si="205"/>
        <v>0</v>
      </c>
      <c r="AS332" s="58">
        <f t="shared" si="215"/>
        <v>1</v>
      </c>
      <c r="AT332" s="57">
        <f t="shared" si="215"/>
        <v>1</v>
      </c>
      <c r="AU332" s="57">
        <f t="shared" si="215"/>
        <v>2.2999999999999998</v>
      </c>
      <c r="AV332" s="76">
        <f t="shared" si="187"/>
        <v>0</v>
      </c>
      <c r="AW332" s="76">
        <f t="shared" si="188"/>
        <v>0</v>
      </c>
      <c r="AX332" s="76">
        <f t="shared" si="189"/>
        <v>11537.9859375</v>
      </c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</row>
    <row r="333" spans="1:65" x14ac:dyDescent="0.25">
      <c r="A333" s="84">
        <f t="shared" si="190"/>
        <v>45413</v>
      </c>
      <c r="B333" s="23">
        <f t="shared" si="191"/>
        <v>45413</v>
      </c>
      <c r="C333" s="24">
        <f t="shared" si="206"/>
        <v>283</v>
      </c>
      <c r="D333" s="25">
        <f t="shared" si="192"/>
        <v>23.583333333333332</v>
      </c>
      <c r="F333" s="76">
        <f t="shared" si="180"/>
        <v>14883.577928477112</v>
      </c>
      <c r="G333" s="80">
        <f t="shared" si="181"/>
        <v>-17154.45138545135</v>
      </c>
      <c r="H333" s="80">
        <f t="shared" si="193"/>
        <v>-2270.8734569742373</v>
      </c>
      <c r="I333" s="112"/>
      <c r="J333" s="53">
        <f t="shared" si="211"/>
        <v>0</v>
      </c>
      <c r="K333" s="53">
        <f t="shared" si="211"/>
        <v>0</v>
      </c>
      <c r="L333" s="53">
        <f t="shared" si="211"/>
        <v>0</v>
      </c>
      <c r="M333" s="53">
        <f t="shared" si="211"/>
        <v>0</v>
      </c>
      <c r="N333" s="53">
        <f t="shared" si="211"/>
        <v>0</v>
      </c>
      <c r="O333" s="54">
        <f t="shared" si="211"/>
        <v>5016515.625</v>
      </c>
      <c r="Q333" s="66">
        <f t="shared" si="194"/>
        <v>2.9</v>
      </c>
      <c r="R333" s="58">
        <f t="shared" si="212"/>
        <v>-7.0000000000000007E-2</v>
      </c>
      <c r="S333" s="57">
        <f t="shared" si="212"/>
        <v>0.1</v>
      </c>
      <c r="T333" s="76">
        <f t="shared" si="195"/>
        <v>14883.577928477112</v>
      </c>
      <c r="U333" s="76">
        <f t="shared" si="196"/>
        <v>0</v>
      </c>
      <c r="W333" s="37">
        <f t="shared" si="197"/>
        <v>486.66666666665975</v>
      </c>
      <c r="X333" s="37">
        <f t="shared" si="182"/>
        <v>524.56873169290486</v>
      </c>
      <c r="Y333" s="39">
        <f t="shared" si="213"/>
        <v>0.65936841184307127</v>
      </c>
      <c r="Z333" s="39">
        <f t="shared" si="213"/>
        <v>0.62945216973061646</v>
      </c>
      <c r="AA333" s="72">
        <f t="shared" si="198"/>
        <v>1011.2353983595647</v>
      </c>
      <c r="AB333" s="41"/>
      <c r="AC333" s="37">
        <f t="shared" si="199"/>
        <v>1591.6666666666442</v>
      </c>
      <c r="AD333" s="37">
        <f t="shared" si="183"/>
        <v>466.98086932169798</v>
      </c>
      <c r="AE333" s="39">
        <f t="shared" si="214"/>
        <v>0.54628324302684261</v>
      </c>
      <c r="AF333" s="39">
        <f t="shared" si="214"/>
        <v>0.19600518872363606</v>
      </c>
      <c r="AG333" s="72">
        <f t="shared" si="200"/>
        <v>3031.0670362397091</v>
      </c>
      <c r="AI333" s="37">
        <f t="shared" si="201"/>
        <v>485.18657090832647</v>
      </c>
      <c r="AJ333" s="37">
        <f t="shared" si="184"/>
        <v>626.16553141612007</v>
      </c>
      <c r="AK333" s="39">
        <f t="shared" si="185"/>
        <v>3.5786220541525304E-2</v>
      </c>
      <c r="AL333" s="39">
        <f t="shared" si="202"/>
        <v>5.7499999999999996E-2</v>
      </c>
      <c r="AM333" s="72">
        <f t="shared" si="203"/>
        <v>1574.163013352078</v>
      </c>
      <c r="AO333" s="13">
        <f t="shared" si="186"/>
        <v>0.25</v>
      </c>
      <c r="AP333" s="39">
        <f t="shared" si="204"/>
        <v>3.1049999999999998E-2</v>
      </c>
      <c r="AQ333" s="72">
        <f t="shared" si="205"/>
        <v>0</v>
      </c>
      <c r="AS333" s="58">
        <f t="shared" si="215"/>
        <v>1</v>
      </c>
      <c r="AT333" s="57">
        <f t="shared" si="215"/>
        <v>1</v>
      </c>
      <c r="AU333" s="57">
        <f t="shared" si="215"/>
        <v>2.2999999999999998</v>
      </c>
      <c r="AV333" s="76">
        <f t="shared" si="187"/>
        <v>0</v>
      </c>
      <c r="AW333" s="76">
        <f t="shared" si="188"/>
        <v>0</v>
      </c>
      <c r="AX333" s="76">
        <f t="shared" si="189"/>
        <v>11537.9859375</v>
      </c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</row>
    <row r="334" spans="1:65" x14ac:dyDescent="0.25">
      <c r="A334" s="84">
        <f t="shared" si="190"/>
        <v>45444</v>
      </c>
      <c r="B334" s="23">
        <f t="shared" si="191"/>
        <v>45444</v>
      </c>
      <c r="C334" s="24">
        <f t="shared" si="206"/>
        <v>284</v>
      </c>
      <c r="D334" s="25">
        <f t="shared" si="192"/>
        <v>23.666666666666668</v>
      </c>
      <c r="F334" s="76">
        <f t="shared" si="180"/>
        <v>14883.577928477112</v>
      </c>
      <c r="G334" s="80">
        <f t="shared" si="181"/>
        <v>-17157.990939881871</v>
      </c>
      <c r="H334" s="80">
        <f t="shared" si="193"/>
        <v>-2274.4130114047584</v>
      </c>
      <c r="I334" s="112"/>
      <c r="J334" s="53">
        <f t="shared" si="211"/>
        <v>0</v>
      </c>
      <c r="K334" s="53">
        <f t="shared" si="211"/>
        <v>0</v>
      </c>
      <c r="L334" s="53">
        <f t="shared" si="211"/>
        <v>0</v>
      </c>
      <c r="M334" s="53">
        <f t="shared" si="211"/>
        <v>0</v>
      </c>
      <c r="N334" s="53">
        <f t="shared" si="211"/>
        <v>0</v>
      </c>
      <c r="O334" s="54">
        <f t="shared" si="211"/>
        <v>5016515.625</v>
      </c>
      <c r="Q334" s="66">
        <f t="shared" si="194"/>
        <v>2.9</v>
      </c>
      <c r="R334" s="58">
        <f t="shared" si="212"/>
        <v>-7.0000000000000007E-2</v>
      </c>
      <c r="S334" s="57">
        <f t="shared" si="212"/>
        <v>0.1</v>
      </c>
      <c r="T334" s="76">
        <f t="shared" si="195"/>
        <v>14883.577928477112</v>
      </c>
      <c r="U334" s="76">
        <f t="shared" si="196"/>
        <v>0</v>
      </c>
      <c r="W334" s="37">
        <f t="shared" si="197"/>
        <v>486.6666666666805</v>
      </c>
      <c r="X334" s="37">
        <f t="shared" si="182"/>
        <v>525.29179247904824</v>
      </c>
      <c r="Y334" s="39">
        <f t="shared" si="213"/>
        <v>0.66027727928675561</v>
      </c>
      <c r="Z334" s="39">
        <f t="shared" si="213"/>
        <v>0.63031980089727424</v>
      </c>
      <c r="AA334" s="72">
        <f t="shared" si="198"/>
        <v>1011.9584591457287</v>
      </c>
      <c r="AB334" s="41"/>
      <c r="AC334" s="37">
        <f t="shared" si="199"/>
        <v>1591.666666666712</v>
      </c>
      <c r="AD334" s="37">
        <f t="shared" si="183"/>
        <v>467.62455152020783</v>
      </c>
      <c r="AE334" s="39">
        <f t="shared" si="214"/>
        <v>0.54703623489860909</v>
      </c>
      <c r="AF334" s="39">
        <f t="shared" si="214"/>
        <v>0.19627536049957267</v>
      </c>
      <c r="AG334" s="72">
        <f t="shared" si="200"/>
        <v>3033.0510926653624</v>
      </c>
      <c r="AI334" s="37">
        <f t="shared" si="201"/>
        <v>485.18657090834716</v>
      </c>
      <c r="AJ334" s="37">
        <f t="shared" si="184"/>
        <v>626.81407986985266</v>
      </c>
      <c r="AK334" s="39">
        <f t="shared" si="185"/>
        <v>3.5823285976832313E-2</v>
      </c>
      <c r="AL334" s="39">
        <f t="shared" si="202"/>
        <v>5.7499999999999996E-2</v>
      </c>
      <c r="AM334" s="72">
        <f t="shared" si="203"/>
        <v>1574.9954505707794</v>
      </c>
      <c r="AO334" s="13">
        <f t="shared" si="186"/>
        <v>0.25</v>
      </c>
      <c r="AP334" s="39">
        <f t="shared" si="204"/>
        <v>3.1049999999999998E-2</v>
      </c>
      <c r="AQ334" s="72">
        <f t="shared" si="205"/>
        <v>0</v>
      </c>
      <c r="AS334" s="58">
        <f t="shared" si="215"/>
        <v>1</v>
      </c>
      <c r="AT334" s="57">
        <f t="shared" si="215"/>
        <v>1</v>
      </c>
      <c r="AU334" s="57">
        <f t="shared" si="215"/>
        <v>2.2999999999999998</v>
      </c>
      <c r="AV334" s="76">
        <f t="shared" si="187"/>
        <v>0</v>
      </c>
      <c r="AW334" s="76">
        <f t="shared" si="188"/>
        <v>0</v>
      </c>
      <c r="AX334" s="76">
        <f t="shared" si="189"/>
        <v>11537.9859375</v>
      </c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</row>
    <row r="335" spans="1:65" x14ac:dyDescent="0.25">
      <c r="A335" s="84">
        <f t="shared" si="190"/>
        <v>45474</v>
      </c>
      <c r="B335" s="23">
        <f t="shared" si="191"/>
        <v>45474</v>
      </c>
      <c r="C335" s="24">
        <f t="shared" si="206"/>
        <v>285</v>
      </c>
      <c r="D335" s="25">
        <f t="shared" si="192"/>
        <v>23.75</v>
      </c>
      <c r="F335" s="76">
        <f t="shared" si="180"/>
        <v>14883.577928477112</v>
      </c>
      <c r="G335" s="80">
        <f t="shared" si="181"/>
        <v>-17161.535087971399</v>
      </c>
      <c r="H335" s="80">
        <f t="shared" si="193"/>
        <v>-2277.9571594942863</v>
      </c>
      <c r="I335" s="112"/>
      <c r="J335" s="53">
        <f t="shared" si="211"/>
        <v>0</v>
      </c>
      <c r="K335" s="53">
        <f t="shared" si="211"/>
        <v>0</v>
      </c>
      <c r="L335" s="53">
        <f t="shared" si="211"/>
        <v>0</v>
      </c>
      <c r="M335" s="53">
        <f t="shared" si="211"/>
        <v>0</v>
      </c>
      <c r="N335" s="53">
        <f t="shared" si="211"/>
        <v>0</v>
      </c>
      <c r="O335" s="54">
        <f t="shared" si="211"/>
        <v>5016515.625</v>
      </c>
      <c r="Q335" s="66">
        <f t="shared" si="194"/>
        <v>2.9</v>
      </c>
      <c r="R335" s="58">
        <f t="shared" si="212"/>
        <v>-7.0000000000000007E-2</v>
      </c>
      <c r="S335" s="57">
        <f t="shared" si="212"/>
        <v>0.1</v>
      </c>
      <c r="T335" s="76">
        <f t="shared" si="195"/>
        <v>14883.577928477112</v>
      </c>
      <c r="U335" s="76">
        <f t="shared" si="196"/>
        <v>0</v>
      </c>
      <c r="W335" s="37">
        <f t="shared" si="197"/>
        <v>486.66666666665975</v>
      </c>
      <c r="X335" s="37">
        <f t="shared" si="182"/>
        <v>526.01584992558185</v>
      </c>
      <c r="Y335" s="39">
        <f t="shared" si="213"/>
        <v>0.66118739950508831</v>
      </c>
      <c r="Z335" s="39">
        <f t="shared" si="213"/>
        <v>0.63118862799886966</v>
      </c>
      <c r="AA335" s="72">
        <f t="shared" si="198"/>
        <v>1012.6825165922417</v>
      </c>
      <c r="AB335" s="41"/>
      <c r="AC335" s="37">
        <f t="shared" si="199"/>
        <v>1591.6666666666442</v>
      </c>
      <c r="AD335" s="37">
        <f t="shared" si="183"/>
        <v>468.26912096438707</v>
      </c>
      <c r="AE335" s="39">
        <f t="shared" si="214"/>
        <v>0.5477902646875481</v>
      </c>
      <c r="AF335" s="39">
        <f t="shared" si="214"/>
        <v>0.19654590467783692</v>
      </c>
      <c r="AG335" s="72">
        <f t="shared" si="200"/>
        <v>3035.0378838962379</v>
      </c>
      <c r="AI335" s="37">
        <f t="shared" si="201"/>
        <v>485.18657090832647</v>
      </c>
      <c r="AJ335" s="37">
        <f t="shared" si="184"/>
        <v>627.4633000550084</v>
      </c>
      <c r="AK335" s="39">
        <f t="shared" si="185"/>
        <v>3.586038980251624E-2</v>
      </c>
      <c r="AL335" s="39">
        <f t="shared" si="202"/>
        <v>5.7499999999999996E-2</v>
      </c>
      <c r="AM335" s="72">
        <f t="shared" si="203"/>
        <v>1575.8287499829185</v>
      </c>
      <c r="AO335" s="13">
        <f t="shared" si="186"/>
        <v>0.25</v>
      </c>
      <c r="AP335" s="39">
        <f t="shared" si="204"/>
        <v>3.1049999999999998E-2</v>
      </c>
      <c r="AQ335" s="72">
        <f t="shared" si="205"/>
        <v>0</v>
      </c>
      <c r="AS335" s="58">
        <f t="shared" si="215"/>
        <v>1</v>
      </c>
      <c r="AT335" s="57">
        <f t="shared" si="215"/>
        <v>1</v>
      </c>
      <c r="AU335" s="57">
        <f t="shared" si="215"/>
        <v>2.2999999999999998</v>
      </c>
      <c r="AV335" s="76">
        <f t="shared" si="187"/>
        <v>0</v>
      </c>
      <c r="AW335" s="76">
        <f t="shared" si="188"/>
        <v>0</v>
      </c>
      <c r="AX335" s="76">
        <f t="shared" si="189"/>
        <v>11537.9859375</v>
      </c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</row>
    <row r="336" spans="1:65" x14ac:dyDescent="0.25">
      <c r="A336" s="84">
        <f t="shared" si="190"/>
        <v>45505</v>
      </c>
      <c r="B336" s="23">
        <f t="shared" si="191"/>
        <v>45505</v>
      </c>
      <c r="C336" s="24">
        <f t="shared" si="206"/>
        <v>286</v>
      </c>
      <c r="D336" s="25">
        <f t="shared" si="192"/>
        <v>23.833333333333332</v>
      </c>
      <c r="F336" s="76">
        <f t="shared" si="180"/>
        <v>14883.577928477112</v>
      </c>
      <c r="G336" s="80">
        <f t="shared" si="181"/>
        <v>-17165.083835756901</v>
      </c>
      <c r="H336" s="80">
        <f t="shared" si="193"/>
        <v>-2281.5059072797885</v>
      </c>
      <c r="I336" s="112"/>
      <c r="J336" s="53">
        <f t="shared" si="211"/>
        <v>0</v>
      </c>
      <c r="K336" s="53">
        <f t="shared" si="211"/>
        <v>0</v>
      </c>
      <c r="L336" s="53">
        <f t="shared" si="211"/>
        <v>0</v>
      </c>
      <c r="M336" s="53">
        <f t="shared" si="211"/>
        <v>0</v>
      </c>
      <c r="N336" s="53">
        <f t="shared" si="211"/>
        <v>0</v>
      </c>
      <c r="O336" s="54">
        <f t="shared" si="211"/>
        <v>5016515.625</v>
      </c>
      <c r="Q336" s="66">
        <f t="shared" si="194"/>
        <v>2.9</v>
      </c>
      <c r="R336" s="58">
        <f t="shared" si="212"/>
        <v>-7.0000000000000007E-2</v>
      </c>
      <c r="S336" s="57">
        <f t="shared" si="212"/>
        <v>0.1</v>
      </c>
      <c r="T336" s="76">
        <f t="shared" si="195"/>
        <v>14883.577928477112</v>
      </c>
      <c r="U336" s="76">
        <f t="shared" si="196"/>
        <v>0</v>
      </c>
      <c r="W336" s="37">
        <f t="shared" si="197"/>
        <v>486.66666666665975</v>
      </c>
      <c r="X336" s="37">
        <f t="shared" si="182"/>
        <v>526.74090540636075</v>
      </c>
      <c r="Y336" s="39">
        <f t="shared" si="213"/>
        <v>0.66209877422488239</v>
      </c>
      <c r="Z336" s="39">
        <f t="shared" si="213"/>
        <v>0.63205865268386863</v>
      </c>
      <c r="AA336" s="72">
        <f t="shared" si="198"/>
        <v>1013.4075720730204</v>
      </c>
      <c r="AB336" s="41"/>
      <c r="AC336" s="37">
        <f t="shared" si="199"/>
        <v>1591.6666666666442</v>
      </c>
      <c r="AD336" s="37">
        <f t="shared" si="183"/>
        <v>468.91457887726722</v>
      </c>
      <c r="AE336" s="39">
        <f t="shared" si="214"/>
        <v>0.54854533382431503</v>
      </c>
      <c r="AF336" s="39">
        <f t="shared" si="214"/>
        <v>0.19681682177174481</v>
      </c>
      <c r="AG336" s="72">
        <f t="shared" si="200"/>
        <v>3037.0274137022298</v>
      </c>
      <c r="AI336" s="37">
        <f t="shared" si="201"/>
        <v>485.18657090832647</v>
      </c>
      <c r="AJ336" s="37">
        <f t="shared" si="184"/>
        <v>628.11319266740941</v>
      </c>
      <c r="AK336" s="39">
        <f t="shared" si="185"/>
        <v>3.5897532058339704E-2</v>
      </c>
      <c r="AL336" s="39">
        <f t="shared" si="202"/>
        <v>5.7499999999999996E-2</v>
      </c>
      <c r="AM336" s="72">
        <f t="shared" si="203"/>
        <v>1576.6629124816486</v>
      </c>
      <c r="AO336" s="13">
        <f t="shared" si="186"/>
        <v>0.25</v>
      </c>
      <c r="AP336" s="39">
        <f t="shared" si="204"/>
        <v>3.1049999999999998E-2</v>
      </c>
      <c r="AQ336" s="72">
        <f t="shared" si="205"/>
        <v>0</v>
      </c>
      <c r="AS336" s="58">
        <f t="shared" si="215"/>
        <v>1</v>
      </c>
      <c r="AT336" s="57">
        <f t="shared" si="215"/>
        <v>1</v>
      </c>
      <c r="AU336" s="57">
        <f t="shared" si="215"/>
        <v>2.2999999999999998</v>
      </c>
      <c r="AV336" s="76">
        <f t="shared" si="187"/>
        <v>0</v>
      </c>
      <c r="AW336" s="76">
        <f t="shared" si="188"/>
        <v>0</v>
      </c>
      <c r="AX336" s="76">
        <f t="shared" si="189"/>
        <v>11537.9859375</v>
      </c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</row>
    <row r="337" spans="1:65" x14ac:dyDescent="0.25">
      <c r="A337" s="84">
        <f t="shared" si="190"/>
        <v>45536</v>
      </c>
      <c r="B337" s="23">
        <f t="shared" si="191"/>
        <v>45536</v>
      </c>
      <c r="C337" s="24">
        <f t="shared" si="206"/>
        <v>287</v>
      </c>
      <c r="D337" s="25">
        <f t="shared" si="192"/>
        <v>23.916666666666668</v>
      </c>
      <c r="F337" s="76">
        <f t="shared" si="180"/>
        <v>14883.577928477112</v>
      </c>
      <c r="G337" s="80">
        <f t="shared" si="181"/>
        <v>-17168.637189282821</v>
      </c>
      <c r="H337" s="80">
        <f t="shared" si="193"/>
        <v>-2285.0592608057086</v>
      </c>
      <c r="I337" s="112"/>
      <c r="J337" s="53">
        <f t="shared" si="211"/>
        <v>0</v>
      </c>
      <c r="K337" s="53">
        <f t="shared" si="211"/>
        <v>0</v>
      </c>
      <c r="L337" s="53">
        <f t="shared" si="211"/>
        <v>0</v>
      </c>
      <c r="M337" s="53">
        <f t="shared" si="211"/>
        <v>0</v>
      </c>
      <c r="N337" s="53">
        <f t="shared" si="211"/>
        <v>0</v>
      </c>
      <c r="O337" s="54">
        <f t="shared" si="211"/>
        <v>5016515.625</v>
      </c>
      <c r="Q337" s="66">
        <f t="shared" si="194"/>
        <v>2.9</v>
      </c>
      <c r="R337" s="58">
        <f t="shared" si="212"/>
        <v>-7.0000000000000007E-2</v>
      </c>
      <c r="S337" s="57">
        <f t="shared" si="212"/>
        <v>0.1</v>
      </c>
      <c r="T337" s="76">
        <f t="shared" si="195"/>
        <v>14883.577928477112</v>
      </c>
      <c r="U337" s="76">
        <f t="shared" si="196"/>
        <v>0</v>
      </c>
      <c r="W337" s="37">
        <f t="shared" si="197"/>
        <v>486.6666666666805</v>
      </c>
      <c r="X337" s="37">
        <f t="shared" si="182"/>
        <v>527.46696029706663</v>
      </c>
      <c r="Y337" s="39">
        <f t="shared" si="213"/>
        <v>0.66301140517533153</v>
      </c>
      <c r="Z337" s="39">
        <f t="shared" si="213"/>
        <v>0.63292987660300937</v>
      </c>
      <c r="AA337" s="72">
        <f t="shared" si="198"/>
        <v>1014.1336269637471</v>
      </c>
      <c r="AB337" s="41"/>
      <c r="AC337" s="37">
        <f t="shared" si="199"/>
        <v>1591.666666666712</v>
      </c>
      <c r="AD337" s="37">
        <f t="shared" si="183"/>
        <v>469.56092648350534</v>
      </c>
      <c r="AE337" s="39">
        <f t="shared" si="214"/>
        <v>0.54930144374153789</v>
      </c>
      <c r="AF337" s="39">
        <f t="shared" si="214"/>
        <v>0.19708811229531994</v>
      </c>
      <c r="AG337" s="72">
        <f t="shared" si="200"/>
        <v>3039.0196858581648</v>
      </c>
      <c r="AI337" s="37">
        <f t="shared" si="201"/>
        <v>485.18657090834716</v>
      </c>
      <c r="AJ337" s="37">
        <f t="shared" si="184"/>
        <v>628.76375840352091</v>
      </c>
      <c r="AK337" s="39">
        <f t="shared" si="185"/>
        <v>3.5934712784106627E-2</v>
      </c>
      <c r="AL337" s="39">
        <f t="shared" si="202"/>
        <v>5.7499999999999996E-2</v>
      </c>
      <c r="AM337" s="72">
        <f t="shared" si="203"/>
        <v>1577.4979389609105</v>
      </c>
      <c r="AO337" s="13">
        <f t="shared" si="186"/>
        <v>0.25</v>
      </c>
      <c r="AP337" s="39">
        <f t="shared" si="204"/>
        <v>3.1049999999999998E-2</v>
      </c>
      <c r="AQ337" s="72">
        <f t="shared" si="205"/>
        <v>0</v>
      </c>
      <c r="AS337" s="58">
        <f t="shared" si="215"/>
        <v>1</v>
      </c>
      <c r="AT337" s="57">
        <f t="shared" si="215"/>
        <v>1</v>
      </c>
      <c r="AU337" s="57">
        <f t="shared" si="215"/>
        <v>2.2999999999999998</v>
      </c>
      <c r="AV337" s="76">
        <f t="shared" si="187"/>
        <v>0</v>
      </c>
      <c r="AW337" s="76">
        <f t="shared" si="188"/>
        <v>0</v>
      </c>
      <c r="AX337" s="76">
        <f t="shared" si="189"/>
        <v>11537.9859375</v>
      </c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</row>
    <row r="338" spans="1:65" x14ac:dyDescent="0.25">
      <c r="A338" s="84">
        <f t="shared" si="190"/>
        <v>45566</v>
      </c>
      <c r="B338" s="23">
        <f t="shared" si="191"/>
        <v>45566</v>
      </c>
      <c r="C338" s="24">
        <f t="shared" si="206"/>
        <v>288</v>
      </c>
      <c r="D338" s="25">
        <f t="shared" si="192"/>
        <v>24</v>
      </c>
      <c r="F338" s="76">
        <f t="shared" si="180"/>
        <v>14883.577928477112</v>
      </c>
      <c r="G338" s="80">
        <f t="shared" si="181"/>
        <v>-17172.195154601104</v>
      </c>
      <c r="H338" s="80">
        <f t="shared" si="193"/>
        <v>-2288.6172261239917</v>
      </c>
      <c r="I338" s="112"/>
      <c r="J338" s="53">
        <f t="shared" si="211"/>
        <v>0</v>
      </c>
      <c r="K338" s="53">
        <f t="shared" si="211"/>
        <v>0</v>
      </c>
      <c r="L338" s="53">
        <f t="shared" si="211"/>
        <v>0</v>
      </c>
      <c r="M338" s="53">
        <f t="shared" si="211"/>
        <v>0</v>
      </c>
      <c r="N338" s="53">
        <f t="shared" si="211"/>
        <v>0</v>
      </c>
      <c r="O338" s="54">
        <f t="shared" si="211"/>
        <v>5016515.625</v>
      </c>
      <c r="Q338" s="66">
        <f t="shared" si="194"/>
        <v>2.9</v>
      </c>
      <c r="R338" s="58">
        <f t="shared" si="212"/>
        <v>-7.0000000000000007E-2</v>
      </c>
      <c r="S338" s="57">
        <f t="shared" si="212"/>
        <v>0.1</v>
      </c>
      <c r="T338" s="76">
        <f t="shared" si="195"/>
        <v>14883.577928477112</v>
      </c>
      <c r="U338" s="76">
        <f t="shared" si="196"/>
        <v>0</v>
      </c>
      <c r="W338" s="37">
        <f t="shared" si="197"/>
        <v>486.66666666665975</v>
      </c>
      <c r="X338" s="37">
        <f t="shared" si="182"/>
        <v>528.19401597520914</v>
      </c>
      <c r="Y338" s="39">
        <f t="shared" si="213"/>
        <v>0.66392529408801226</v>
      </c>
      <c r="Z338" s="39">
        <f t="shared" si="213"/>
        <v>0.63380230140930505</v>
      </c>
      <c r="AA338" s="72">
        <f t="shared" si="198"/>
        <v>1014.8606826418688</v>
      </c>
      <c r="AB338" s="41"/>
      <c r="AC338" s="37">
        <f t="shared" si="199"/>
        <v>1591.6666666666442</v>
      </c>
      <c r="AD338" s="37">
        <f t="shared" si="183"/>
        <v>470.20816500938651</v>
      </c>
      <c r="AE338" s="39">
        <f t="shared" si="214"/>
        <v>0.55005859587381867</v>
      </c>
      <c r="AF338" s="39">
        <f t="shared" si="214"/>
        <v>0.1973597767632943</v>
      </c>
      <c r="AG338" s="72">
        <f t="shared" si="200"/>
        <v>3041.0147041438099</v>
      </c>
      <c r="AI338" s="37">
        <f t="shared" si="201"/>
        <v>485.18657090832647</v>
      </c>
      <c r="AJ338" s="37">
        <f t="shared" si="184"/>
        <v>629.41499796044729</v>
      </c>
      <c r="AK338" s="39">
        <f t="shared" si="185"/>
        <v>3.5971932019662103E-2</v>
      </c>
      <c r="AL338" s="39">
        <f t="shared" si="202"/>
        <v>5.7499999999999996E-2</v>
      </c>
      <c r="AM338" s="72">
        <f t="shared" si="203"/>
        <v>1578.3338303154255</v>
      </c>
      <c r="AO338" s="13">
        <f t="shared" si="186"/>
        <v>0.25</v>
      </c>
      <c r="AP338" s="39">
        <f t="shared" si="204"/>
        <v>3.1049999999999998E-2</v>
      </c>
      <c r="AQ338" s="72">
        <f t="shared" si="205"/>
        <v>0</v>
      </c>
      <c r="AS338" s="58">
        <f t="shared" si="215"/>
        <v>1</v>
      </c>
      <c r="AT338" s="57">
        <f t="shared" si="215"/>
        <v>1</v>
      </c>
      <c r="AU338" s="57">
        <f t="shared" si="215"/>
        <v>2.2999999999999998</v>
      </c>
      <c r="AV338" s="76">
        <f t="shared" si="187"/>
        <v>0</v>
      </c>
      <c r="AW338" s="76">
        <f t="shared" si="188"/>
        <v>0</v>
      </c>
      <c r="AX338" s="76">
        <f t="shared" si="189"/>
        <v>11537.9859375</v>
      </c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</row>
    <row r="339" spans="1:65" x14ac:dyDescent="0.25">
      <c r="A339" s="84">
        <f t="shared" si="190"/>
        <v>45597</v>
      </c>
      <c r="B339" s="23">
        <f t="shared" si="191"/>
        <v>45597</v>
      </c>
      <c r="C339" s="24">
        <f t="shared" si="206"/>
        <v>289</v>
      </c>
      <c r="D339" s="25">
        <f t="shared" si="192"/>
        <v>24.083333333333332</v>
      </c>
      <c r="F339" s="76">
        <f t="shared" si="180"/>
        <v>14883.577928477112</v>
      </c>
      <c r="G339" s="80">
        <f t="shared" si="181"/>
        <v>-17175.757737772787</v>
      </c>
      <c r="H339" s="80">
        <f t="shared" si="193"/>
        <v>-2292.1798092956742</v>
      </c>
      <c r="I339" s="112"/>
      <c r="J339" s="53">
        <f t="shared" si="211"/>
        <v>0</v>
      </c>
      <c r="K339" s="53">
        <f t="shared" si="211"/>
        <v>0</v>
      </c>
      <c r="L339" s="53">
        <f t="shared" si="211"/>
        <v>0</v>
      </c>
      <c r="M339" s="53">
        <f t="shared" si="211"/>
        <v>0</v>
      </c>
      <c r="N339" s="53">
        <f t="shared" si="211"/>
        <v>0</v>
      </c>
      <c r="O339" s="54">
        <f t="shared" si="211"/>
        <v>5016515.625</v>
      </c>
      <c r="Q339" s="66">
        <f t="shared" si="194"/>
        <v>2.9</v>
      </c>
      <c r="R339" s="58">
        <f t="shared" si="212"/>
        <v>-7.0000000000000007E-2</v>
      </c>
      <c r="S339" s="57">
        <f t="shared" si="212"/>
        <v>0.1</v>
      </c>
      <c r="T339" s="76">
        <f t="shared" si="195"/>
        <v>14883.577928477112</v>
      </c>
      <c r="U339" s="76">
        <f t="shared" si="196"/>
        <v>0</v>
      </c>
      <c r="W339" s="37">
        <f t="shared" si="197"/>
        <v>486.66666666665975</v>
      </c>
      <c r="X339" s="37">
        <f t="shared" si="182"/>
        <v>528.92207382033246</v>
      </c>
      <c r="Y339" s="39">
        <f t="shared" si="213"/>
        <v>0.66484044269688869</v>
      </c>
      <c r="Z339" s="39">
        <f t="shared" si="213"/>
        <v>0.63467592875804779</v>
      </c>
      <c r="AA339" s="72">
        <f t="shared" si="198"/>
        <v>1015.5887404869923</v>
      </c>
      <c r="AB339" s="41"/>
      <c r="AC339" s="37">
        <f t="shared" si="199"/>
        <v>1591.6666666666442</v>
      </c>
      <c r="AD339" s="37">
        <f t="shared" si="183"/>
        <v>470.85629568300681</v>
      </c>
      <c r="AE339" s="39">
        <f t="shared" si="214"/>
        <v>0.55081679165773723</v>
      </c>
      <c r="AF339" s="39">
        <f t="shared" si="214"/>
        <v>0.19763181569110949</v>
      </c>
      <c r="AG339" s="72">
        <f t="shared" si="200"/>
        <v>3043.0124723446688</v>
      </c>
      <c r="AI339" s="37">
        <f t="shared" si="201"/>
        <v>485.18657090832647</v>
      </c>
      <c r="AJ339" s="37">
        <f t="shared" si="184"/>
        <v>630.06691203617618</v>
      </c>
      <c r="AK339" s="39">
        <f t="shared" si="185"/>
        <v>3.6009189804892469E-2</v>
      </c>
      <c r="AL339" s="39">
        <f t="shared" si="202"/>
        <v>5.7499999999999996E-2</v>
      </c>
      <c r="AM339" s="72">
        <f t="shared" si="203"/>
        <v>1579.1705874411275</v>
      </c>
      <c r="AO339" s="13">
        <f t="shared" si="186"/>
        <v>0.25</v>
      </c>
      <c r="AP339" s="39">
        <f t="shared" si="204"/>
        <v>3.1049999999999998E-2</v>
      </c>
      <c r="AQ339" s="72">
        <f t="shared" si="205"/>
        <v>0</v>
      </c>
      <c r="AS339" s="58">
        <f t="shared" si="215"/>
        <v>1</v>
      </c>
      <c r="AT339" s="57">
        <f t="shared" si="215"/>
        <v>1</v>
      </c>
      <c r="AU339" s="57">
        <f t="shared" si="215"/>
        <v>2.2999999999999998</v>
      </c>
      <c r="AV339" s="76">
        <f t="shared" si="187"/>
        <v>0</v>
      </c>
      <c r="AW339" s="76">
        <f t="shared" si="188"/>
        <v>0</v>
      </c>
      <c r="AX339" s="76">
        <f t="shared" si="189"/>
        <v>11537.9859375</v>
      </c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</row>
    <row r="340" spans="1:65" x14ac:dyDescent="0.25">
      <c r="A340" s="84">
        <f t="shared" si="190"/>
        <v>45627</v>
      </c>
      <c r="B340" s="23">
        <f t="shared" si="191"/>
        <v>45627</v>
      </c>
      <c r="C340" s="24">
        <f t="shared" si="206"/>
        <v>290</v>
      </c>
      <c r="D340" s="25">
        <f t="shared" si="192"/>
        <v>24.166666666666668</v>
      </c>
      <c r="F340" s="76">
        <f t="shared" si="180"/>
        <v>14883.577928477112</v>
      </c>
      <c r="G340" s="80">
        <f t="shared" si="181"/>
        <v>-17179.324944866428</v>
      </c>
      <c r="H340" s="80">
        <f t="shared" si="193"/>
        <v>-2295.7470163893158</v>
      </c>
      <c r="I340" s="112"/>
      <c r="J340" s="53">
        <f t="shared" si="211"/>
        <v>0</v>
      </c>
      <c r="K340" s="53">
        <f t="shared" si="211"/>
        <v>0</v>
      </c>
      <c r="L340" s="53">
        <f t="shared" si="211"/>
        <v>0</v>
      </c>
      <c r="M340" s="53">
        <f t="shared" si="211"/>
        <v>0</v>
      </c>
      <c r="N340" s="53">
        <f t="shared" si="211"/>
        <v>0</v>
      </c>
      <c r="O340" s="54">
        <f t="shared" si="211"/>
        <v>5016515.625</v>
      </c>
      <c r="Q340" s="66">
        <f t="shared" si="194"/>
        <v>2.9</v>
      </c>
      <c r="R340" s="58">
        <f t="shared" si="212"/>
        <v>-7.0000000000000007E-2</v>
      </c>
      <c r="S340" s="57">
        <f t="shared" si="212"/>
        <v>0.1</v>
      </c>
      <c r="T340" s="76">
        <f t="shared" si="195"/>
        <v>14883.577928477112</v>
      </c>
      <c r="U340" s="76">
        <f t="shared" si="196"/>
        <v>0</v>
      </c>
      <c r="W340" s="37">
        <f t="shared" si="197"/>
        <v>486.6666666666805</v>
      </c>
      <c r="X340" s="37">
        <f t="shared" si="182"/>
        <v>529.65113521381431</v>
      </c>
      <c r="Y340" s="39">
        <f t="shared" si="213"/>
        <v>0.66575685273831442</v>
      </c>
      <c r="Z340" s="39">
        <f t="shared" si="213"/>
        <v>0.63555076030681124</v>
      </c>
      <c r="AA340" s="72">
        <f t="shared" si="198"/>
        <v>1016.3178018804948</v>
      </c>
      <c r="AB340" s="41"/>
      <c r="AC340" s="37">
        <f t="shared" si="199"/>
        <v>1591.666666666712</v>
      </c>
      <c r="AD340" s="37">
        <f t="shared" si="183"/>
        <v>471.50531973409386</v>
      </c>
      <c r="AE340" s="39">
        <f t="shared" si="214"/>
        <v>0.5515760325318535</v>
      </c>
      <c r="AF340" s="39">
        <f t="shared" si="214"/>
        <v>0.19790422959491752</v>
      </c>
      <c r="AG340" s="72">
        <f t="shared" si="200"/>
        <v>3045.0129942511999</v>
      </c>
      <c r="AI340" s="37">
        <f t="shared" si="201"/>
        <v>485.18657090834716</v>
      </c>
      <c r="AJ340" s="37">
        <f t="shared" si="184"/>
        <v>630.71950132933785</v>
      </c>
      <c r="AK340" s="39">
        <f t="shared" si="185"/>
        <v>3.6046486179725397E-2</v>
      </c>
      <c r="AL340" s="39">
        <f t="shared" si="202"/>
        <v>5.7499999999999996E-2</v>
      </c>
      <c r="AM340" s="72">
        <f t="shared" si="203"/>
        <v>1580.008211234735</v>
      </c>
      <c r="AO340" s="13">
        <f t="shared" si="186"/>
        <v>0.25</v>
      </c>
      <c r="AP340" s="39">
        <f t="shared" si="204"/>
        <v>3.1049999999999998E-2</v>
      </c>
      <c r="AQ340" s="72">
        <f t="shared" si="205"/>
        <v>0</v>
      </c>
      <c r="AS340" s="58">
        <f t="shared" si="215"/>
        <v>1</v>
      </c>
      <c r="AT340" s="57">
        <f t="shared" si="215"/>
        <v>1</v>
      </c>
      <c r="AU340" s="57">
        <f t="shared" si="215"/>
        <v>2.2999999999999998</v>
      </c>
      <c r="AV340" s="76">
        <f t="shared" si="187"/>
        <v>0</v>
      </c>
      <c r="AW340" s="76">
        <f t="shared" si="188"/>
        <v>0</v>
      </c>
      <c r="AX340" s="76">
        <f t="shared" si="189"/>
        <v>11537.9859375</v>
      </c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</row>
    <row r="341" spans="1:65" x14ac:dyDescent="0.25">
      <c r="A341" s="84">
        <f t="shared" si="190"/>
        <v>45658</v>
      </c>
      <c r="B341" s="23">
        <f t="shared" si="191"/>
        <v>45658</v>
      </c>
      <c r="C341" s="24">
        <f t="shared" si="206"/>
        <v>291</v>
      </c>
      <c r="D341" s="25">
        <f t="shared" si="192"/>
        <v>24.25</v>
      </c>
      <c r="F341" s="76">
        <f t="shared" si="180"/>
        <v>14883.577928477112</v>
      </c>
      <c r="G341" s="80">
        <f t="shared" si="181"/>
        <v>-17182.896781958105</v>
      </c>
      <c r="H341" s="80">
        <f t="shared" si="193"/>
        <v>-2299.3188534809924</v>
      </c>
      <c r="I341" s="112"/>
      <c r="J341" s="53">
        <f t="shared" si="211"/>
        <v>0</v>
      </c>
      <c r="K341" s="53">
        <f t="shared" si="211"/>
        <v>0</v>
      </c>
      <c r="L341" s="53">
        <f t="shared" si="211"/>
        <v>0</v>
      </c>
      <c r="M341" s="53">
        <f t="shared" si="211"/>
        <v>0</v>
      </c>
      <c r="N341" s="53">
        <f t="shared" si="211"/>
        <v>0</v>
      </c>
      <c r="O341" s="54">
        <f t="shared" si="211"/>
        <v>5016515.625</v>
      </c>
      <c r="Q341" s="66">
        <f t="shared" si="194"/>
        <v>2.9</v>
      </c>
      <c r="R341" s="58">
        <f t="shared" si="212"/>
        <v>-7.0000000000000007E-2</v>
      </c>
      <c r="S341" s="57">
        <f t="shared" si="212"/>
        <v>0.1</v>
      </c>
      <c r="T341" s="76">
        <f t="shared" si="195"/>
        <v>14883.577928477112</v>
      </c>
      <c r="U341" s="76">
        <f t="shared" si="196"/>
        <v>0</v>
      </c>
      <c r="W341" s="37">
        <f t="shared" si="197"/>
        <v>486.66666666665975</v>
      </c>
      <c r="X341" s="37">
        <f t="shared" si="182"/>
        <v>530.38120153886894</v>
      </c>
      <c r="Y341" s="39">
        <f t="shared" si="213"/>
        <v>0.66667452595103682</v>
      </c>
      <c r="Z341" s="39">
        <f t="shared" si="213"/>
        <v>0.63642679771545374</v>
      </c>
      <c r="AA341" s="72">
        <f t="shared" si="198"/>
        <v>1017.0478682055286</v>
      </c>
      <c r="AB341" s="41"/>
      <c r="AC341" s="37">
        <f t="shared" si="199"/>
        <v>1591.6666666666442</v>
      </c>
      <c r="AD341" s="37">
        <f t="shared" si="183"/>
        <v>472.15523839401152</v>
      </c>
      <c r="AE341" s="39">
        <f t="shared" si="214"/>
        <v>0.55233631993671051</v>
      </c>
      <c r="AF341" s="39">
        <f t="shared" si="214"/>
        <v>0.19817701899158199</v>
      </c>
      <c r="AG341" s="72">
        <f t="shared" si="200"/>
        <v>3047.0162736588222</v>
      </c>
      <c r="AI341" s="37">
        <f t="shared" si="201"/>
        <v>485.18657090832647</v>
      </c>
      <c r="AJ341" s="37">
        <f t="shared" si="184"/>
        <v>631.37276653920526</v>
      </c>
      <c r="AK341" s="39">
        <f t="shared" si="185"/>
        <v>3.6083821184129929E-2</v>
      </c>
      <c r="AL341" s="39">
        <f t="shared" si="202"/>
        <v>5.7499999999999996E-2</v>
      </c>
      <c r="AM341" s="72">
        <f t="shared" si="203"/>
        <v>1580.8467025937534</v>
      </c>
      <c r="AO341" s="13">
        <f t="shared" si="186"/>
        <v>0.25</v>
      </c>
      <c r="AP341" s="39">
        <f t="shared" si="204"/>
        <v>3.1049999999999998E-2</v>
      </c>
      <c r="AQ341" s="72">
        <f t="shared" si="205"/>
        <v>0</v>
      </c>
      <c r="AS341" s="58">
        <f t="shared" si="215"/>
        <v>1</v>
      </c>
      <c r="AT341" s="57">
        <f t="shared" si="215"/>
        <v>1</v>
      </c>
      <c r="AU341" s="57">
        <f t="shared" si="215"/>
        <v>2.2999999999999998</v>
      </c>
      <c r="AV341" s="76">
        <f t="shared" si="187"/>
        <v>0</v>
      </c>
      <c r="AW341" s="76">
        <f t="shared" si="188"/>
        <v>0</v>
      </c>
      <c r="AX341" s="76">
        <f t="shared" si="189"/>
        <v>11537.9859375</v>
      </c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</row>
    <row r="342" spans="1:65" x14ac:dyDescent="0.25">
      <c r="A342" s="84">
        <f t="shared" si="190"/>
        <v>45689</v>
      </c>
      <c r="B342" s="23">
        <f t="shared" si="191"/>
        <v>45689</v>
      </c>
      <c r="C342" s="24">
        <f t="shared" si="206"/>
        <v>292</v>
      </c>
      <c r="D342" s="25">
        <f t="shared" si="192"/>
        <v>24.333333333333332</v>
      </c>
      <c r="F342" s="76">
        <f t="shared" si="180"/>
        <v>14883.577928477112</v>
      </c>
      <c r="G342" s="80">
        <f t="shared" si="181"/>
        <v>-17186.473255133031</v>
      </c>
      <c r="H342" s="80">
        <f t="shared" si="193"/>
        <v>-2302.8953266559183</v>
      </c>
      <c r="I342" s="112"/>
      <c r="J342" s="53">
        <f t="shared" si="211"/>
        <v>0</v>
      </c>
      <c r="K342" s="53">
        <f t="shared" si="211"/>
        <v>0</v>
      </c>
      <c r="L342" s="53">
        <f t="shared" si="211"/>
        <v>0</v>
      </c>
      <c r="M342" s="53">
        <f t="shared" si="211"/>
        <v>0</v>
      </c>
      <c r="N342" s="53">
        <f t="shared" si="211"/>
        <v>0</v>
      </c>
      <c r="O342" s="54">
        <f t="shared" si="211"/>
        <v>5016515.625</v>
      </c>
      <c r="Q342" s="66">
        <f t="shared" si="194"/>
        <v>2.9</v>
      </c>
      <c r="R342" s="58">
        <f t="shared" si="212"/>
        <v>-7.0000000000000007E-2</v>
      </c>
      <c r="S342" s="57">
        <f t="shared" si="212"/>
        <v>0.1</v>
      </c>
      <c r="T342" s="76">
        <f t="shared" si="195"/>
        <v>14883.577928477112</v>
      </c>
      <c r="U342" s="76">
        <f t="shared" si="196"/>
        <v>0</v>
      </c>
      <c r="W342" s="37">
        <f t="shared" si="197"/>
        <v>486.66666666665975</v>
      </c>
      <c r="X342" s="37">
        <f t="shared" si="182"/>
        <v>531.11227418075293</v>
      </c>
      <c r="Y342" s="39">
        <f t="shared" si="213"/>
        <v>0.66759346407619968</v>
      </c>
      <c r="Z342" s="39">
        <f t="shared" si="213"/>
        <v>0.63730404264612173</v>
      </c>
      <c r="AA342" s="72">
        <f t="shared" si="198"/>
        <v>1017.7789408474127</v>
      </c>
      <c r="AB342" s="41"/>
      <c r="AC342" s="37">
        <f t="shared" si="199"/>
        <v>1591.6666666666442</v>
      </c>
      <c r="AD342" s="37">
        <f t="shared" si="183"/>
        <v>472.80605289594064</v>
      </c>
      <c r="AE342" s="39">
        <f t="shared" si="214"/>
        <v>0.55309765531483668</v>
      </c>
      <c r="AF342" s="39">
        <f t="shared" si="214"/>
        <v>0.19845018439867881</v>
      </c>
      <c r="AG342" s="72">
        <f t="shared" si="200"/>
        <v>3049.0223143687144</v>
      </c>
      <c r="AI342" s="37">
        <f t="shared" si="201"/>
        <v>485.18657090832647</v>
      </c>
      <c r="AJ342" s="37">
        <f t="shared" si="184"/>
        <v>632.02670836593734</v>
      </c>
      <c r="AK342" s="39">
        <f t="shared" si="185"/>
        <v>3.6121194858116483E-2</v>
      </c>
      <c r="AL342" s="39">
        <f t="shared" si="202"/>
        <v>5.7499999999999996E-2</v>
      </c>
      <c r="AM342" s="72">
        <f t="shared" si="203"/>
        <v>1581.686062416903</v>
      </c>
      <c r="AO342" s="13">
        <f t="shared" si="186"/>
        <v>0.25</v>
      </c>
      <c r="AP342" s="39">
        <f t="shared" si="204"/>
        <v>3.1049999999999998E-2</v>
      </c>
      <c r="AQ342" s="72">
        <f t="shared" si="205"/>
        <v>0</v>
      </c>
      <c r="AS342" s="58">
        <f t="shared" si="215"/>
        <v>1</v>
      </c>
      <c r="AT342" s="57">
        <f t="shared" si="215"/>
        <v>1</v>
      </c>
      <c r="AU342" s="57">
        <f t="shared" si="215"/>
        <v>2.2999999999999998</v>
      </c>
      <c r="AV342" s="76">
        <f t="shared" si="187"/>
        <v>0</v>
      </c>
      <c r="AW342" s="76">
        <f t="shared" si="188"/>
        <v>0</v>
      </c>
      <c r="AX342" s="76">
        <f t="shared" si="189"/>
        <v>11537.9859375</v>
      </c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</row>
    <row r="343" spans="1:65" x14ac:dyDescent="0.25">
      <c r="A343" s="84">
        <f t="shared" si="190"/>
        <v>45717</v>
      </c>
      <c r="B343" s="23">
        <f t="shared" si="191"/>
        <v>45717</v>
      </c>
      <c r="C343" s="24">
        <f t="shared" si="206"/>
        <v>293</v>
      </c>
      <c r="D343" s="25">
        <f t="shared" si="192"/>
        <v>24.416666666666668</v>
      </c>
      <c r="F343" s="76">
        <f t="shared" si="180"/>
        <v>14883.577928477112</v>
      </c>
      <c r="G343" s="80">
        <f t="shared" si="181"/>
        <v>-17190.054370483966</v>
      </c>
      <c r="H343" s="80">
        <f t="shared" si="193"/>
        <v>-2306.4764420068532</v>
      </c>
      <c r="I343" s="112"/>
      <c r="J343" s="53">
        <f t="shared" si="211"/>
        <v>0</v>
      </c>
      <c r="K343" s="53">
        <f t="shared" si="211"/>
        <v>0</v>
      </c>
      <c r="L343" s="53">
        <f t="shared" si="211"/>
        <v>0</v>
      </c>
      <c r="M343" s="53">
        <f t="shared" si="211"/>
        <v>0</v>
      </c>
      <c r="N343" s="53">
        <f t="shared" si="211"/>
        <v>0</v>
      </c>
      <c r="O343" s="54">
        <f t="shared" si="211"/>
        <v>5016515.625</v>
      </c>
      <c r="Q343" s="66">
        <f t="shared" si="194"/>
        <v>2.9</v>
      </c>
      <c r="R343" s="58">
        <f t="shared" si="212"/>
        <v>-7.0000000000000007E-2</v>
      </c>
      <c r="S343" s="57">
        <f t="shared" si="212"/>
        <v>0.1</v>
      </c>
      <c r="T343" s="76">
        <f t="shared" si="195"/>
        <v>14883.577928477112</v>
      </c>
      <c r="U343" s="76">
        <f t="shared" si="196"/>
        <v>0</v>
      </c>
      <c r="W343" s="37">
        <f t="shared" si="197"/>
        <v>486.6666666666805</v>
      </c>
      <c r="X343" s="37">
        <f t="shared" si="182"/>
        <v>531.84435452656408</v>
      </c>
      <c r="Y343" s="39">
        <f t="shared" si="213"/>
        <v>0.66851366885734675</v>
      </c>
      <c r="Z343" s="39">
        <f t="shared" si="213"/>
        <v>0.63818249676325256</v>
      </c>
      <c r="AA343" s="72">
        <f t="shared" si="198"/>
        <v>1018.5110211932446</v>
      </c>
      <c r="AB343" s="41"/>
      <c r="AC343" s="37">
        <f t="shared" si="199"/>
        <v>1591.666666666712</v>
      </c>
      <c r="AD343" s="37">
        <f t="shared" si="183"/>
        <v>473.45776447470161</v>
      </c>
      <c r="AE343" s="39">
        <f t="shared" si="214"/>
        <v>0.55386004011074874</v>
      </c>
      <c r="AF343" s="39">
        <f t="shared" si="214"/>
        <v>0.19872372633449731</v>
      </c>
      <c r="AG343" s="72">
        <f t="shared" si="200"/>
        <v>3051.03112018703</v>
      </c>
      <c r="AI343" s="37">
        <f t="shared" si="201"/>
        <v>485.18657090834716</v>
      </c>
      <c r="AJ343" s="37">
        <f t="shared" si="184"/>
        <v>632.68132751033727</v>
      </c>
      <c r="AK343" s="39">
        <f t="shared" si="185"/>
        <v>3.6158607241736918E-2</v>
      </c>
      <c r="AL343" s="39">
        <f t="shared" si="202"/>
        <v>5.7499999999999996E-2</v>
      </c>
      <c r="AM343" s="72">
        <f t="shared" si="203"/>
        <v>1582.5262916036918</v>
      </c>
      <c r="AO343" s="13">
        <f t="shared" si="186"/>
        <v>0.25</v>
      </c>
      <c r="AP343" s="39">
        <f t="shared" si="204"/>
        <v>3.1049999999999998E-2</v>
      </c>
      <c r="AQ343" s="72">
        <f t="shared" si="205"/>
        <v>0</v>
      </c>
      <c r="AS343" s="58">
        <f t="shared" si="215"/>
        <v>1</v>
      </c>
      <c r="AT343" s="57">
        <f t="shared" si="215"/>
        <v>1</v>
      </c>
      <c r="AU343" s="57">
        <f t="shared" si="215"/>
        <v>2.2999999999999998</v>
      </c>
      <c r="AV343" s="76">
        <f t="shared" si="187"/>
        <v>0</v>
      </c>
      <c r="AW343" s="76">
        <f t="shared" si="188"/>
        <v>0</v>
      </c>
      <c r="AX343" s="76">
        <f t="shared" si="189"/>
        <v>11537.9859375</v>
      </c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</row>
    <row r="344" spans="1:65" x14ac:dyDescent="0.25">
      <c r="A344" s="84">
        <f t="shared" si="190"/>
        <v>45748</v>
      </c>
      <c r="B344" s="23">
        <f t="shared" si="191"/>
        <v>45748</v>
      </c>
      <c r="C344" s="24">
        <f t="shared" si="206"/>
        <v>294</v>
      </c>
      <c r="D344" s="25">
        <f t="shared" si="192"/>
        <v>24.5</v>
      </c>
      <c r="F344" s="76">
        <f t="shared" si="180"/>
        <v>14883.577928477112</v>
      </c>
      <c r="G344" s="80">
        <f t="shared" si="181"/>
        <v>-17193.640134111229</v>
      </c>
      <c r="H344" s="80">
        <f t="shared" si="193"/>
        <v>-2310.0622056341163</v>
      </c>
      <c r="I344" s="112"/>
      <c r="J344" s="53">
        <f t="shared" si="211"/>
        <v>0</v>
      </c>
      <c r="K344" s="53">
        <f t="shared" si="211"/>
        <v>0</v>
      </c>
      <c r="L344" s="53">
        <f t="shared" si="211"/>
        <v>0</v>
      </c>
      <c r="M344" s="53">
        <f t="shared" si="211"/>
        <v>0</v>
      </c>
      <c r="N344" s="53">
        <f t="shared" si="211"/>
        <v>0</v>
      </c>
      <c r="O344" s="54">
        <f t="shared" si="211"/>
        <v>5016515.625</v>
      </c>
      <c r="Q344" s="66">
        <f t="shared" si="194"/>
        <v>2.9</v>
      </c>
      <c r="R344" s="58">
        <f t="shared" si="212"/>
        <v>-7.0000000000000007E-2</v>
      </c>
      <c r="S344" s="57">
        <f t="shared" si="212"/>
        <v>0.1</v>
      </c>
      <c r="T344" s="76">
        <f t="shared" si="195"/>
        <v>14883.577928477112</v>
      </c>
      <c r="U344" s="76">
        <f t="shared" si="196"/>
        <v>0</v>
      </c>
      <c r="W344" s="37">
        <f t="shared" si="197"/>
        <v>486.66666666665975</v>
      </c>
      <c r="X344" s="37">
        <f t="shared" si="182"/>
        <v>532.57744396524447</v>
      </c>
      <c r="Y344" s="39">
        <f t="shared" si="213"/>
        <v>0.66943514204042531</v>
      </c>
      <c r="Z344" s="39">
        <f t="shared" si="213"/>
        <v>0.63906216173357788</v>
      </c>
      <c r="AA344" s="72">
        <f t="shared" si="198"/>
        <v>1019.2441106319043</v>
      </c>
      <c r="AB344" s="41"/>
      <c r="AC344" s="37">
        <f t="shared" si="199"/>
        <v>1591.6666666666442</v>
      </c>
      <c r="AD344" s="37">
        <f t="shared" si="183"/>
        <v>474.1103743667565</v>
      </c>
      <c r="AE344" s="39">
        <f t="shared" si="214"/>
        <v>0.55462347577095483</v>
      </c>
      <c r="AF344" s="39">
        <f t="shared" si="214"/>
        <v>0.19899764531804134</v>
      </c>
      <c r="AG344" s="72">
        <f t="shared" si="200"/>
        <v>3053.0426949249063</v>
      </c>
      <c r="AI344" s="37">
        <f t="shared" si="201"/>
        <v>485.18657090832647</v>
      </c>
      <c r="AJ344" s="37">
        <f t="shared" si="184"/>
        <v>633.33662467385318</v>
      </c>
      <c r="AK344" s="39">
        <f t="shared" si="185"/>
        <v>3.6196058375084592E-2</v>
      </c>
      <c r="AL344" s="39">
        <f t="shared" si="202"/>
        <v>5.7499999999999996E-2</v>
      </c>
      <c r="AM344" s="72">
        <f t="shared" si="203"/>
        <v>1583.3673910544169</v>
      </c>
      <c r="AO344" s="13">
        <f t="shared" si="186"/>
        <v>0.25</v>
      </c>
      <c r="AP344" s="39">
        <f t="shared" si="204"/>
        <v>3.1049999999999998E-2</v>
      </c>
      <c r="AQ344" s="72">
        <f t="shared" si="205"/>
        <v>0</v>
      </c>
      <c r="AS344" s="58">
        <f t="shared" si="215"/>
        <v>1</v>
      </c>
      <c r="AT344" s="57">
        <f t="shared" si="215"/>
        <v>1</v>
      </c>
      <c r="AU344" s="57">
        <f t="shared" si="215"/>
        <v>2.2999999999999998</v>
      </c>
      <c r="AV344" s="76">
        <f t="shared" si="187"/>
        <v>0</v>
      </c>
      <c r="AW344" s="76">
        <f t="shared" si="188"/>
        <v>0</v>
      </c>
      <c r="AX344" s="76">
        <f t="shared" si="189"/>
        <v>11537.9859375</v>
      </c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</row>
    <row r="345" spans="1:65" x14ac:dyDescent="0.25">
      <c r="A345" s="84">
        <f t="shared" si="190"/>
        <v>45778</v>
      </c>
      <c r="B345" s="23">
        <f t="shared" si="191"/>
        <v>45778</v>
      </c>
      <c r="C345" s="24">
        <f t="shared" si="206"/>
        <v>295</v>
      </c>
      <c r="D345" s="25">
        <f t="shared" si="192"/>
        <v>24.583333333333332</v>
      </c>
      <c r="F345" s="76">
        <f t="shared" si="180"/>
        <v>14883.577928477112</v>
      </c>
      <c r="G345" s="80">
        <f t="shared" si="181"/>
        <v>-17197.2305521243</v>
      </c>
      <c r="H345" s="80">
        <f t="shared" si="193"/>
        <v>-2313.6526236471873</v>
      </c>
      <c r="I345" s="112"/>
      <c r="J345" s="53">
        <f t="shared" si="211"/>
        <v>0</v>
      </c>
      <c r="K345" s="53">
        <f t="shared" si="211"/>
        <v>0</v>
      </c>
      <c r="L345" s="53">
        <f t="shared" si="211"/>
        <v>0</v>
      </c>
      <c r="M345" s="53">
        <f t="shared" si="211"/>
        <v>0</v>
      </c>
      <c r="N345" s="53">
        <f t="shared" si="211"/>
        <v>0</v>
      </c>
      <c r="O345" s="54">
        <f t="shared" si="211"/>
        <v>5016515.625</v>
      </c>
      <c r="Q345" s="66">
        <f t="shared" si="194"/>
        <v>2.9</v>
      </c>
      <c r="R345" s="58">
        <f t="shared" si="212"/>
        <v>-7.0000000000000007E-2</v>
      </c>
      <c r="S345" s="57">
        <f t="shared" si="212"/>
        <v>0.1</v>
      </c>
      <c r="T345" s="76">
        <f t="shared" si="195"/>
        <v>14883.577928477112</v>
      </c>
      <c r="U345" s="76">
        <f t="shared" si="196"/>
        <v>0</v>
      </c>
      <c r="W345" s="37">
        <f t="shared" si="197"/>
        <v>486.66666666665975</v>
      </c>
      <c r="X345" s="37">
        <f t="shared" si="182"/>
        <v>533.31154388778657</v>
      </c>
      <c r="Y345" s="39">
        <f t="shared" si="213"/>
        <v>0.67035788537378915</v>
      </c>
      <c r="Z345" s="39">
        <f t="shared" si="213"/>
        <v>0.63994303922612683</v>
      </c>
      <c r="AA345" s="72">
        <f t="shared" si="198"/>
        <v>1019.9782105544464</v>
      </c>
      <c r="AB345" s="41"/>
      <c r="AC345" s="37">
        <f t="shared" si="199"/>
        <v>1591.6666666666442</v>
      </c>
      <c r="AD345" s="37">
        <f t="shared" si="183"/>
        <v>474.763883810393</v>
      </c>
      <c r="AE345" s="39">
        <f t="shared" si="214"/>
        <v>0.5553879637439566</v>
      </c>
      <c r="AF345" s="39">
        <f t="shared" si="214"/>
        <v>0.19927194186903002</v>
      </c>
      <c r="AG345" s="72">
        <f t="shared" si="200"/>
        <v>3055.0570423992604</v>
      </c>
      <c r="AI345" s="37">
        <f t="shared" si="201"/>
        <v>485.18657090832647</v>
      </c>
      <c r="AJ345" s="37">
        <f t="shared" si="184"/>
        <v>633.99260055882166</v>
      </c>
      <c r="AK345" s="39">
        <f t="shared" si="185"/>
        <v>3.6233548298294373E-2</v>
      </c>
      <c r="AL345" s="39">
        <f t="shared" si="202"/>
        <v>5.7499999999999996E-2</v>
      </c>
      <c r="AM345" s="72">
        <f t="shared" si="203"/>
        <v>1584.2093616705938</v>
      </c>
      <c r="AO345" s="13">
        <f t="shared" si="186"/>
        <v>0.25</v>
      </c>
      <c r="AP345" s="39">
        <f t="shared" si="204"/>
        <v>3.1049999999999998E-2</v>
      </c>
      <c r="AQ345" s="72">
        <f t="shared" si="205"/>
        <v>0</v>
      </c>
      <c r="AS345" s="58">
        <f t="shared" si="215"/>
        <v>1</v>
      </c>
      <c r="AT345" s="57">
        <f t="shared" si="215"/>
        <v>1</v>
      </c>
      <c r="AU345" s="57">
        <f t="shared" si="215"/>
        <v>2.2999999999999998</v>
      </c>
      <c r="AV345" s="76">
        <f t="shared" si="187"/>
        <v>0</v>
      </c>
      <c r="AW345" s="76">
        <f t="shared" si="188"/>
        <v>0</v>
      </c>
      <c r="AX345" s="76">
        <f t="shared" si="189"/>
        <v>11537.9859375</v>
      </c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</row>
    <row r="346" spans="1:65" x14ac:dyDescent="0.25">
      <c r="A346" s="84">
        <f t="shared" si="190"/>
        <v>45809</v>
      </c>
      <c r="B346" s="23">
        <f t="shared" si="191"/>
        <v>45809</v>
      </c>
      <c r="C346" s="24">
        <f t="shared" si="206"/>
        <v>296</v>
      </c>
      <c r="D346" s="25">
        <f t="shared" si="192"/>
        <v>24.666666666666668</v>
      </c>
      <c r="F346" s="76">
        <f t="shared" si="180"/>
        <v>14883.577928477112</v>
      </c>
      <c r="G346" s="80">
        <f t="shared" si="181"/>
        <v>-17200.825630640247</v>
      </c>
      <c r="H346" s="80">
        <f t="shared" si="193"/>
        <v>-2317.2477021631348</v>
      </c>
      <c r="I346" s="112"/>
      <c r="J346" s="53">
        <f t="shared" si="211"/>
        <v>0</v>
      </c>
      <c r="K346" s="53">
        <f t="shared" si="211"/>
        <v>0</v>
      </c>
      <c r="L346" s="53">
        <f t="shared" si="211"/>
        <v>0</v>
      </c>
      <c r="M346" s="53">
        <f t="shared" si="211"/>
        <v>0</v>
      </c>
      <c r="N346" s="53">
        <f t="shared" si="211"/>
        <v>0</v>
      </c>
      <c r="O346" s="54">
        <f t="shared" si="211"/>
        <v>5016515.625</v>
      </c>
      <c r="Q346" s="66">
        <f t="shared" si="194"/>
        <v>2.9</v>
      </c>
      <c r="R346" s="58">
        <f t="shared" si="212"/>
        <v>-7.0000000000000007E-2</v>
      </c>
      <c r="S346" s="57">
        <f t="shared" si="212"/>
        <v>0.1</v>
      </c>
      <c r="T346" s="76">
        <f t="shared" si="195"/>
        <v>14883.577928477112</v>
      </c>
      <c r="U346" s="76">
        <f t="shared" si="196"/>
        <v>0</v>
      </c>
      <c r="W346" s="37">
        <f t="shared" si="197"/>
        <v>486.6666666666805</v>
      </c>
      <c r="X346" s="37">
        <f t="shared" si="182"/>
        <v>534.04665568703217</v>
      </c>
      <c r="Y346" s="39">
        <f t="shared" si="213"/>
        <v>0.67128190060820159</v>
      </c>
      <c r="Z346" s="39">
        <f t="shared" si="213"/>
        <v>0.64082513091222881</v>
      </c>
      <c r="AA346" s="72">
        <f t="shared" si="198"/>
        <v>1020.7133223537127</v>
      </c>
      <c r="AB346" s="41"/>
      <c r="AC346" s="37">
        <f t="shared" si="199"/>
        <v>1591.666666666712</v>
      </c>
      <c r="AD346" s="37">
        <f t="shared" si="183"/>
        <v>475.41829404554466</v>
      </c>
      <c r="AE346" s="39">
        <f t="shared" si="214"/>
        <v>0.55615350548025255</v>
      </c>
      <c r="AF346" s="39">
        <f t="shared" si="214"/>
        <v>0.19954661650789887</v>
      </c>
      <c r="AG346" s="72">
        <f t="shared" si="200"/>
        <v>3057.0741664320067</v>
      </c>
      <c r="AI346" s="37">
        <f t="shared" si="201"/>
        <v>485.18657090834716</v>
      </c>
      <c r="AJ346" s="37">
        <f t="shared" si="184"/>
        <v>634.64925586822574</v>
      </c>
      <c r="AK346" s="39">
        <f t="shared" si="185"/>
        <v>3.6271077051542713E-2</v>
      </c>
      <c r="AL346" s="39">
        <f t="shared" si="202"/>
        <v>5.7499999999999996E-2</v>
      </c>
      <c r="AM346" s="72">
        <f t="shared" si="203"/>
        <v>1585.0522043545288</v>
      </c>
      <c r="AO346" s="13">
        <f t="shared" si="186"/>
        <v>0.25</v>
      </c>
      <c r="AP346" s="39">
        <f t="shared" si="204"/>
        <v>3.1049999999999998E-2</v>
      </c>
      <c r="AQ346" s="72">
        <f t="shared" si="205"/>
        <v>0</v>
      </c>
      <c r="AS346" s="58">
        <f t="shared" si="215"/>
        <v>1</v>
      </c>
      <c r="AT346" s="57">
        <f t="shared" si="215"/>
        <v>1</v>
      </c>
      <c r="AU346" s="57">
        <f t="shared" si="215"/>
        <v>2.2999999999999998</v>
      </c>
      <c r="AV346" s="76">
        <f t="shared" si="187"/>
        <v>0</v>
      </c>
      <c r="AW346" s="76">
        <f t="shared" si="188"/>
        <v>0</v>
      </c>
      <c r="AX346" s="76">
        <f t="shared" si="189"/>
        <v>11537.9859375</v>
      </c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</row>
    <row r="347" spans="1:65" x14ac:dyDescent="0.25">
      <c r="A347" s="84">
        <f t="shared" si="190"/>
        <v>45839</v>
      </c>
      <c r="B347" s="23">
        <f t="shared" si="191"/>
        <v>45839</v>
      </c>
      <c r="C347" s="24">
        <f t="shared" si="206"/>
        <v>297</v>
      </c>
      <c r="D347" s="25">
        <f t="shared" si="192"/>
        <v>24.75</v>
      </c>
      <c r="F347" s="76">
        <f t="shared" si="180"/>
        <v>14883.577928477112</v>
      </c>
      <c r="G347" s="80">
        <f t="shared" si="181"/>
        <v>-17204.425375783718</v>
      </c>
      <c r="H347" s="80">
        <f t="shared" si="193"/>
        <v>-2320.8474473066053</v>
      </c>
      <c r="I347" s="112"/>
      <c r="J347" s="53">
        <f t="shared" si="211"/>
        <v>0</v>
      </c>
      <c r="K347" s="53">
        <f t="shared" si="211"/>
        <v>0</v>
      </c>
      <c r="L347" s="53">
        <f t="shared" si="211"/>
        <v>0</v>
      </c>
      <c r="M347" s="53">
        <f t="shared" si="211"/>
        <v>0</v>
      </c>
      <c r="N347" s="53">
        <f t="shared" si="211"/>
        <v>0</v>
      </c>
      <c r="O347" s="54">
        <f t="shared" si="211"/>
        <v>5016515.625</v>
      </c>
      <c r="Q347" s="66">
        <f t="shared" si="194"/>
        <v>2.9</v>
      </c>
      <c r="R347" s="58">
        <f t="shared" si="212"/>
        <v>-7.0000000000000007E-2</v>
      </c>
      <c r="S347" s="57">
        <f t="shared" si="212"/>
        <v>0.1</v>
      </c>
      <c r="T347" s="76">
        <f t="shared" si="195"/>
        <v>14883.577928477112</v>
      </c>
      <c r="U347" s="76">
        <f t="shared" si="196"/>
        <v>0</v>
      </c>
      <c r="W347" s="37">
        <f t="shared" si="197"/>
        <v>486.66666666665975</v>
      </c>
      <c r="X347" s="37">
        <f t="shared" si="182"/>
        <v>534.78278075767469</v>
      </c>
      <c r="Y347" s="39">
        <f t="shared" si="213"/>
        <v>0.67220718949683977</v>
      </c>
      <c r="Z347" s="39">
        <f t="shared" si="213"/>
        <v>0.64170843846551751</v>
      </c>
      <c r="AA347" s="72">
        <f t="shared" si="198"/>
        <v>1021.4494474243345</v>
      </c>
      <c r="AB347" s="41"/>
      <c r="AC347" s="37">
        <f t="shared" si="199"/>
        <v>1591.6666666666442</v>
      </c>
      <c r="AD347" s="37">
        <f t="shared" si="183"/>
        <v>476.07360631379362</v>
      </c>
      <c r="AE347" s="39">
        <f t="shared" si="214"/>
        <v>0.55692010243234058</v>
      </c>
      <c r="AF347" s="39">
        <f t="shared" si="214"/>
        <v>0.19982166975580087</v>
      </c>
      <c r="AG347" s="72">
        <f t="shared" si="200"/>
        <v>3059.0940708500648</v>
      </c>
      <c r="AI347" s="37">
        <f t="shared" si="201"/>
        <v>485.18657090832647</v>
      </c>
      <c r="AJ347" s="37">
        <f t="shared" si="184"/>
        <v>635.30659130569586</v>
      </c>
      <c r="AK347" s="39">
        <f t="shared" si="185"/>
        <v>3.6308644675047692E-2</v>
      </c>
      <c r="AL347" s="39">
        <f t="shared" si="202"/>
        <v>5.7499999999999996E-2</v>
      </c>
      <c r="AM347" s="72">
        <f t="shared" si="203"/>
        <v>1585.8959200093195</v>
      </c>
      <c r="AO347" s="13">
        <f t="shared" si="186"/>
        <v>0.25</v>
      </c>
      <c r="AP347" s="39">
        <f t="shared" si="204"/>
        <v>3.1049999999999998E-2</v>
      </c>
      <c r="AQ347" s="72">
        <f t="shared" si="205"/>
        <v>0</v>
      </c>
      <c r="AS347" s="58">
        <f t="shared" si="215"/>
        <v>1</v>
      </c>
      <c r="AT347" s="57">
        <f t="shared" si="215"/>
        <v>1</v>
      </c>
      <c r="AU347" s="57">
        <f t="shared" si="215"/>
        <v>2.2999999999999998</v>
      </c>
      <c r="AV347" s="76">
        <f t="shared" si="187"/>
        <v>0</v>
      </c>
      <c r="AW347" s="76">
        <f t="shared" si="188"/>
        <v>0</v>
      </c>
      <c r="AX347" s="76">
        <f t="shared" si="189"/>
        <v>11537.9859375</v>
      </c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</row>
    <row r="348" spans="1:65" x14ac:dyDescent="0.25">
      <c r="A348" s="84">
        <f t="shared" si="190"/>
        <v>45870</v>
      </c>
      <c r="B348" s="23">
        <f t="shared" si="191"/>
        <v>45870</v>
      </c>
      <c r="C348" s="24">
        <f t="shared" si="206"/>
        <v>298</v>
      </c>
      <c r="D348" s="25">
        <f t="shared" si="192"/>
        <v>24.833333333333332</v>
      </c>
      <c r="F348" s="76">
        <f t="shared" si="180"/>
        <v>14883.577928477112</v>
      </c>
      <c r="G348" s="80">
        <f t="shared" si="181"/>
        <v>-17208.029793688569</v>
      </c>
      <c r="H348" s="80">
        <f t="shared" si="193"/>
        <v>-2324.4518652114566</v>
      </c>
      <c r="I348" s="112"/>
      <c r="J348" s="53">
        <f t="shared" si="211"/>
        <v>0</v>
      </c>
      <c r="K348" s="53">
        <f t="shared" si="211"/>
        <v>0</v>
      </c>
      <c r="L348" s="53">
        <f t="shared" si="211"/>
        <v>0</v>
      </c>
      <c r="M348" s="53">
        <f t="shared" si="211"/>
        <v>0</v>
      </c>
      <c r="N348" s="53">
        <f t="shared" si="211"/>
        <v>0</v>
      </c>
      <c r="O348" s="54">
        <f t="shared" si="211"/>
        <v>5016515.625</v>
      </c>
      <c r="Q348" s="66">
        <f t="shared" si="194"/>
        <v>2.9</v>
      </c>
      <c r="R348" s="58">
        <f t="shared" si="212"/>
        <v>-7.0000000000000007E-2</v>
      </c>
      <c r="S348" s="57">
        <f t="shared" si="212"/>
        <v>0.1</v>
      </c>
      <c r="T348" s="76">
        <f t="shared" si="195"/>
        <v>14883.577928477112</v>
      </c>
      <c r="U348" s="76">
        <f t="shared" si="196"/>
        <v>0</v>
      </c>
      <c r="W348" s="37">
        <f t="shared" si="197"/>
        <v>486.66666666665975</v>
      </c>
      <c r="X348" s="37">
        <f t="shared" si="182"/>
        <v>535.51992049646685</v>
      </c>
      <c r="Y348" s="39">
        <f t="shared" si="213"/>
        <v>0.67313375379529716</v>
      </c>
      <c r="Z348" s="39">
        <f t="shared" si="213"/>
        <v>0.64259296356193318</v>
      </c>
      <c r="AA348" s="72">
        <f t="shared" si="198"/>
        <v>1022.1865871631267</v>
      </c>
      <c r="AB348" s="41"/>
      <c r="AC348" s="37">
        <f t="shared" si="199"/>
        <v>1591.6666666666442</v>
      </c>
      <c r="AD348" s="37">
        <f t="shared" si="183"/>
        <v>476.72982185855506</v>
      </c>
      <c r="AE348" s="39">
        <f t="shared" si="214"/>
        <v>0.55768775605472043</v>
      </c>
      <c r="AF348" s="39">
        <f t="shared" si="214"/>
        <v>0.20009710213460727</v>
      </c>
      <c r="AG348" s="72">
        <f t="shared" si="200"/>
        <v>3061.1167594861563</v>
      </c>
      <c r="AI348" s="37">
        <f t="shared" si="201"/>
        <v>485.18657090832647</v>
      </c>
      <c r="AJ348" s="37">
        <f t="shared" si="184"/>
        <v>635.96460757575198</v>
      </c>
      <c r="AK348" s="39">
        <f t="shared" si="185"/>
        <v>3.6346251209068946E-2</v>
      </c>
      <c r="AL348" s="39">
        <f t="shared" si="202"/>
        <v>5.7499999999999996E-2</v>
      </c>
      <c r="AM348" s="72">
        <f t="shared" si="203"/>
        <v>1586.7405095392842</v>
      </c>
      <c r="AO348" s="13">
        <f t="shared" si="186"/>
        <v>0.25</v>
      </c>
      <c r="AP348" s="39">
        <f t="shared" si="204"/>
        <v>3.1049999999999998E-2</v>
      </c>
      <c r="AQ348" s="72">
        <f t="shared" si="205"/>
        <v>0</v>
      </c>
      <c r="AS348" s="58">
        <f t="shared" si="215"/>
        <v>1</v>
      </c>
      <c r="AT348" s="57">
        <f t="shared" si="215"/>
        <v>1</v>
      </c>
      <c r="AU348" s="57">
        <f t="shared" si="215"/>
        <v>2.2999999999999998</v>
      </c>
      <c r="AV348" s="76">
        <f t="shared" si="187"/>
        <v>0</v>
      </c>
      <c r="AW348" s="76">
        <f t="shared" si="188"/>
        <v>0</v>
      </c>
      <c r="AX348" s="76">
        <f t="shared" si="189"/>
        <v>11537.9859375</v>
      </c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</row>
    <row r="349" spans="1:65" x14ac:dyDescent="0.25">
      <c r="A349" s="84">
        <f t="shared" si="190"/>
        <v>45901</v>
      </c>
      <c r="B349" s="23">
        <f t="shared" si="191"/>
        <v>45901</v>
      </c>
      <c r="C349" s="24">
        <f t="shared" si="206"/>
        <v>299</v>
      </c>
      <c r="D349" s="25">
        <f t="shared" si="192"/>
        <v>24.916666666666668</v>
      </c>
      <c r="F349" s="76">
        <f t="shared" si="180"/>
        <v>14883.577928477112</v>
      </c>
      <c r="G349" s="80">
        <f t="shared" si="181"/>
        <v>-17211.638890496259</v>
      </c>
      <c r="H349" s="80">
        <f t="shared" si="193"/>
        <v>-2328.0609620191462</v>
      </c>
      <c r="I349" s="112"/>
      <c r="J349" s="53">
        <f t="shared" si="211"/>
        <v>0</v>
      </c>
      <c r="K349" s="53">
        <f t="shared" si="211"/>
        <v>0</v>
      </c>
      <c r="L349" s="53">
        <f t="shared" si="211"/>
        <v>0</v>
      </c>
      <c r="M349" s="53">
        <f t="shared" si="211"/>
        <v>0</v>
      </c>
      <c r="N349" s="53">
        <f t="shared" si="211"/>
        <v>0</v>
      </c>
      <c r="O349" s="54">
        <f t="shared" si="211"/>
        <v>5016515.625</v>
      </c>
      <c r="Q349" s="66">
        <f t="shared" si="194"/>
        <v>2.9</v>
      </c>
      <c r="R349" s="58">
        <f t="shared" si="212"/>
        <v>-7.0000000000000007E-2</v>
      </c>
      <c r="S349" s="57">
        <f t="shared" si="212"/>
        <v>0.1</v>
      </c>
      <c r="T349" s="76">
        <f t="shared" si="195"/>
        <v>14883.577928477112</v>
      </c>
      <c r="U349" s="76">
        <f t="shared" si="196"/>
        <v>0</v>
      </c>
      <c r="W349" s="37">
        <f t="shared" si="197"/>
        <v>486.6666666666805</v>
      </c>
      <c r="X349" s="37">
        <f t="shared" si="182"/>
        <v>536.25807630201757</v>
      </c>
      <c r="Y349" s="39">
        <f t="shared" si="213"/>
        <v>0.67406159526158693</v>
      </c>
      <c r="Z349" s="39">
        <f t="shared" si="213"/>
        <v>0.64347870787972605</v>
      </c>
      <c r="AA349" s="72">
        <f t="shared" si="198"/>
        <v>1022.9247429686981</v>
      </c>
      <c r="AB349" s="41"/>
      <c r="AC349" s="37">
        <f t="shared" si="199"/>
        <v>1591.666666666712</v>
      </c>
      <c r="AD349" s="37">
        <f t="shared" si="183"/>
        <v>477.38694192489709</v>
      </c>
      <c r="AE349" s="39">
        <f t="shared" si="214"/>
        <v>0.55845646780389679</v>
      </c>
      <c r="AF349" s="39">
        <f t="shared" si="214"/>
        <v>0.20037291416690858</v>
      </c>
      <c r="AG349" s="72">
        <f t="shared" si="200"/>
        <v>3063.1422361780224</v>
      </c>
      <c r="AI349" s="37">
        <f t="shared" si="201"/>
        <v>485.18657090834716</v>
      </c>
      <c r="AJ349" s="37">
        <f t="shared" si="184"/>
        <v>636.62330538356491</v>
      </c>
      <c r="AK349" s="39">
        <f t="shared" si="185"/>
        <v>3.6383896693907965E-2</v>
      </c>
      <c r="AL349" s="39">
        <f t="shared" si="202"/>
        <v>5.7499999999999996E-2</v>
      </c>
      <c r="AM349" s="72">
        <f t="shared" si="203"/>
        <v>1587.5859738495367</v>
      </c>
      <c r="AO349" s="13">
        <f t="shared" si="186"/>
        <v>0.25</v>
      </c>
      <c r="AP349" s="39">
        <f t="shared" si="204"/>
        <v>3.1049999999999998E-2</v>
      </c>
      <c r="AQ349" s="72">
        <f t="shared" si="205"/>
        <v>0</v>
      </c>
      <c r="AS349" s="58">
        <f t="shared" si="215"/>
        <v>1</v>
      </c>
      <c r="AT349" s="57">
        <f t="shared" si="215"/>
        <v>1</v>
      </c>
      <c r="AU349" s="57">
        <f t="shared" si="215"/>
        <v>2.2999999999999998</v>
      </c>
      <c r="AV349" s="76">
        <f t="shared" si="187"/>
        <v>0</v>
      </c>
      <c r="AW349" s="76">
        <f t="shared" si="188"/>
        <v>0</v>
      </c>
      <c r="AX349" s="76">
        <f t="shared" si="189"/>
        <v>11537.9859375</v>
      </c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</row>
    <row r="350" spans="1:65" x14ac:dyDescent="0.25">
      <c r="A350" s="84">
        <f t="shared" si="190"/>
        <v>45931</v>
      </c>
      <c r="B350" s="23">
        <f t="shared" si="191"/>
        <v>45931</v>
      </c>
      <c r="C350" s="24">
        <f t="shared" si="206"/>
        <v>300</v>
      </c>
      <c r="D350" s="25">
        <f t="shared" si="192"/>
        <v>25</v>
      </c>
      <c r="F350" s="76">
        <f t="shared" si="180"/>
        <v>14883.577928477112</v>
      </c>
      <c r="G350" s="80">
        <f t="shared" si="181"/>
        <v>-17215.252672355869</v>
      </c>
      <c r="H350" s="80">
        <f t="shared" si="193"/>
        <v>-2331.674743878757</v>
      </c>
      <c r="I350" s="112"/>
      <c r="J350" s="53">
        <f t="shared" si="211"/>
        <v>0</v>
      </c>
      <c r="K350" s="53">
        <f t="shared" si="211"/>
        <v>0</v>
      </c>
      <c r="L350" s="53">
        <f t="shared" si="211"/>
        <v>0</v>
      </c>
      <c r="M350" s="53">
        <f t="shared" si="211"/>
        <v>0</v>
      </c>
      <c r="N350" s="53">
        <f t="shared" si="211"/>
        <v>0</v>
      </c>
      <c r="O350" s="54">
        <f t="shared" si="211"/>
        <v>5016515.625</v>
      </c>
      <c r="Q350" s="66">
        <f t="shared" si="194"/>
        <v>2.9</v>
      </c>
      <c r="R350" s="58">
        <f t="shared" si="212"/>
        <v>-7.0000000000000007E-2</v>
      </c>
      <c r="S350" s="57">
        <f t="shared" si="212"/>
        <v>0.1</v>
      </c>
      <c r="T350" s="76">
        <f t="shared" si="195"/>
        <v>14883.577928477112</v>
      </c>
      <c r="U350" s="76">
        <f t="shared" si="196"/>
        <v>0</v>
      </c>
      <c r="W350" s="37">
        <f t="shared" si="197"/>
        <v>486.66666666665975</v>
      </c>
      <c r="X350" s="37">
        <f t="shared" si="182"/>
        <v>536.997249574796</v>
      </c>
      <c r="Y350" s="39">
        <f t="shared" si="213"/>
        <v>0.67499071565614588</v>
      </c>
      <c r="Z350" s="39">
        <f t="shared" si="213"/>
        <v>0.64436567309946013</v>
      </c>
      <c r="AA350" s="72">
        <f t="shared" si="198"/>
        <v>1023.6639162414558</v>
      </c>
      <c r="AB350" s="41"/>
      <c r="AC350" s="37">
        <f t="shared" si="199"/>
        <v>1591.6666666666442</v>
      </c>
      <c r="AD350" s="37">
        <f t="shared" si="183"/>
        <v>478.04496775954294</v>
      </c>
      <c r="AE350" s="39">
        <f t="shared" si="214"/>
        <v>0.55922623913838232</v>
      </c>
      <c r="AF350" s="39">
        <f t="shared" si="214"/>
        <v>0.20064910637601588</v>
      </c>
      <c r="AG350" s="72">
        <f t="shared" si="200"/>
        <v>3065.1705047684291</v>
      </c>
      <c r="AI350" s="37">
        <f t="shared" si="201"/>
        <v>485.18657090832647</v>
      </c>
      <c r="AJ350" s="37">
        <f t="shared" si="184"/>
        <v>637.28268543495278</v>
      </c>
      <c r="AK350" s="39">
        <f t="shared" si="185"/>
        <v>3.6421581169907874E-2</v>
      </c>
      <c r="AL350" s="39">
        <f t="shared" si="202"/>
        <v>5.7499999999999996E-2</v>
      </c>
      <c r="AM350" s="72">
        <f t="shared" si="203"/>
        <v>1588.4323138459833</v>
      </c>
      <c r="AO350" s="13">
        <f t="shared" si="186"/>
        <v>0.25</v>
      </c>
      <c r="AP350" s="39">
        <f t="shared" si="204"/>
        <v>3.1049999999999998E-2</v>
      </c>
      <c r="AQ350" s="72">
        <f t="shared" si="205"/>
        <v>0</v>
      </c>
      <c r="AS350" s="58">
        <f t="shared" si="215"/>
        <v>1</v>
      </c>
      <c r="AT350" s="57">
        <f t="shared" si="215"/>
        <v>1</v>
      </c>
      <c r="AU350" s="57">
        <f t="shared" si="215"/>
        <v>2.2999999999999998</v>
      </c>
      <c r="AV350" s="76">
        <f t="shared" si="187"/>
        <v>0</v>
      </c>
      <c r="AW350" s="76">
        <f t="shared" si="188"/>
        <v>0</v>
      </c>
      <c r="AX350" s="76">
        <f t="shared" si="189"/>
        <v>11537.9859375</v>
      </c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</row>
    <row r="351" spans="1:65" x14ac:dyDescent="0.25">
      <c r="A351" s="84">
        <f t="shared" si="190"/>
        <v>45931</v>
      </c>
      <c r="B351" s="23" t="str">
        <f t="shared" si="191"/>
        <v xml:space="preserve"> </v>
      </c>
      <c r="C351" s="24">
        <f t="shared" si="206"/>
        <v>300</v>
      </c>
      <c r="D351" s="25">
        <f t="shared" si="192"/>
        <v>25</v>
      </c>
      <c r="F351" s="76">
        <f t="shared" si="180"/>
        <v>0</v>
      </c>
      <c r="G351" s="80">
        <f t="shared" si="181"/>
        <v>0</v>
      </c>
      <c r="H351" s="80">
        <f t="shared" si="193"/>
        <v>0</v>
      </c>
      <c r="I351" s="112"/>
      <c r="J351" s="53">
        <f t="shared" si="211"/>
        <v>0</v>
      </c>
      <c r="K351" s="53">
        <f t="shared" si="211"/>
        <v>0</v>
      </c>
      <c r="L351" s="53">
        <f t="shared" si="211"/>
        <v>0</v>
      </c>
      <c r="M351" s="53">
        <f t="shared" si="211"/>
        <v>0</v>
      </c>
      <c r="N351" s="53">
        <f t="shared" si="211"/>
        <v>0</v>
      </c>
      <c r="O351" s="54">
        <f t="shared" si="211"/>
        <v>0</v>
      </c>
      <c r="Q351" s="66">
        <f t="shared" si="194"/>
        <v>0</v>
      </c>
      <c r="R351" s="58">
        <f t="shared" ref="R351:S364" si="216">IF($B351=" ",0,R$25)</f>
        <v>0</v>
      </c>
      <c r="S351" s="57">
        <f t="shared" si="216"/>
        <v>0</v>
      </c>
      <c r="T351" s="76">
        <f t="shared" si="195"/>
        <v>0</v>
      </c>
      <c r="U351" s="76">
        <f t="shared" si="196"/>
        <v>0</v>
      </c>
      <c r="W351" s="37">
        <f t="shared" si="197"/>
        <v>0</v>
      </c>
      <c r="X351" s="37">
        <f t="shared" si="182"/>
        <v>0</v>
      </c>
      <c r="Y351" s="39">
        <f t="shared" ref="Y351:Z364" si="217">IF($B351=" ",0,Y$25*(1+Y$30)^(IF(Y$28&gt;$B351,-1,1)*(YEARFRAC($B351,Y$28))))</f>
        <v>0</v>
      </c>
      <c r="Z351" s="39">
        <f t="shared" si="217"/>
        <v>0</v>
      </c>
      <c r="AA351" s="72">
        <f t="shared" si="198"/>
        <v>0</v>
      </c>
      <c r="AB351" s="41"/>
      <c r="AC351" s="37">
        <f t="shared" si="199"/>
        <v>0</v>
      </c>
      <c r="AD351" s="37">
        <f t="shared" si="183"/>
        <v>0</v>
      </c>
      <c r="AE351" s="39">
        <f t="shared" ref="AE351:AF364" si="218">IF($B351=" ",0,AE$25*(1+AE$30)^(IF(AE$28&gt;$B351,-1,1)*(YEARFRAC($B351,AE$28))))</f>
        <v>0</v>
      </c>
      <c r="AF351" s="39">
        <f t="shared" si="218"/>
        <v>0</v>
      </c>
      <c r="AG351" s="72">
        <f t="shared" si="200"/>
        <v>0</v>
      </c>
      <c r="AI351" s="37">
        <f t="shared" si="201"/>
        <v>0</v>
      </c>
      <c r="AJ351" s="37">
        <f t="shared" si="184"/>
        <v>0</v>
      </c>
      <c r="AK351" s="39">
        <f t="shared" si="185"/>
        <v>0</v>
      </c>
      <c r="AL351" s="39">
        <f t="shared" si="202"/>
        <v>0</v>
      </c>
      <c r="AM351" s="72">
        <f t="shared" si="203"/>
        <v>0</v>
      </c>
      <c r="AO351" s="13">
        <f t="shared" si="186"/>
        <v>0</v>
      </c>
      <c r="AP351" s="39">
        <f t="shared" si="204"/>
        <v>0</v>
      </c>
      <c r="AQ351" s="72">
        <f t="shared" si="205"/>
        <v>0</v>
      </c>
      <c r="AS351" s="58">
        <f t="shared" ref="AS351:AU364" si="219">IF($B351=" ",0,AS$25)</f>
        <v>0</v>
      </c>
      <c r="AT351" s="57">
        <f t="shared" si="219"/>
        <v>0</v>
      </c>
      <c r="AU351" s="57">
        <f t="shared" si="219"/>
        <v>0</v>
      </c>
      <c r="AV351" s="76">
        <f t="shared" si="187"/>
        <v>0</v>
      </c>
      <c r="AW351" s="76">
        <f t="shared" si="188"/>
        <v>0</v>
      </c>
      <c r="AX351" s="76">
        <f t="shared" si="189"/>
        <v>0</v>
      </c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</row>
    <row r="352" spans="1:65" x14ac:dyDescent="0.25">
      <c r="A352" s="84">
        <f t="shared" si="190"/>
        <v>45931</v>
      </c>
      <c r="B352" s="23" t="str">
        <f t="shared" si="191"/>
        <v xml:space="preserve"> </v>
      </c>
      <c r="C352" s="24">
        <f t="shared" si="206"/>
        <v>300</v>
      </c>
      <c r="D352" s="25">
        <f t="shared" si="192"/>
        <v>25</v>
      </c>
      <c r="F352" s="76">
        <f t="shared" si="180"/>
        <v>0</v>
      </c>
      <c r="G352" s="80">
        <f t="shared" si="181"/>
        <v>0</v>
      </c>
      <c r="H352" s="80">
        <f t="shared" si="193"/>
        <v>0</v>
      </c>
      <c r="I352" s="112"/>
      <c r="J352" s="53">
        <f t="shared" si="211"/>
        <v>0</v>
      </c>
      <c r="K352" s="53">
        <f t="shared" si="211"/>
        <v>0</v>
      </c>
      <c r="L352" s="53">
        <f t="shared" si="211"/>
        <v>0</v>
      </c>
      <c r="M352" s="53">
        <f t="shared" si="211"/>
        <v>0</v>
      </c>
      <c r="N352" s="53">
        <f t="shared" si="211"/>
        <v>0</v>
      </c>
      <c r="O352" s="54">
        <f t="shared" si="211"/>
        <v>0</v>
      </c>
      <c r="Q352" s="66">
        <f t="shared" si="194"/>
        <v>0</v>
      </c>
      <c r="R352" s="58">
        <f t="shared" si="216"/>
        <v>0</v>
      </c>
      <c r="S352" s="57">
        <f t="shared" si="216"/>
        <v>0</v>
      </c>
      <c r="T352" s="76">
        <f t="shared" si="195"/>
        <v>0</v>
      </c>
      <c r="U352" s="76">
        <f t="shared" si="196"/>
        <v>0</v>
      </c>
      <c r="W352" s="37">
        <f t="shared" si="197"/>
        <v>0</v>
      </c>
      <c r="X352" s="37">
        <f t="shared" si="182"/>
        <v>0</v>
      </c>
      <c r="Y352" s="39">
        <f t="shared" si="217"/>
        <v>0</v>
      </c>
      <c r="Z352" s="39">
        <f t="shared" si="217"/>
        <v>0</v>
      </c>
      <c r="AA352" s="72">
        <f t="shared" si="198"/>
        <v>0</v>
      </c>
      <c r="AB352" s="41"/>
      <c r="AC352" s="37">
        <f t="shared" si="199"/>
        <v>0</v>
      </c>
      <c r="AD352" s="37">
        <f t="shared" si="183"/>
        <v>0</v>
      </c>
      <c r="AE352" s="39">
        <f t="shared" si="218"/>
        <v>0</v>
      </c>
      <c r="AF352" s="39">
        <f t="shared" si="218"/>
        <v>0</v>
      </c>
      <c r="AG352" s="72">
        <f t="shared" si="200"/>
        <v>0</v>
      </c>
      <c r="AI352" s="37">
        <f t="shared" si="201"/>
        <v>0</v>
      </c>
      <c r="AJ352" s="37">
        <f t="shared" si="184"/>
        <v>0</v>
      </c>
      <c r="AK352" s="39">
        <f t="shared" si="185"/>
        <v>0</v>
      </c>
      <c r="AL352" s="39">
        <f t="shared" si="202"/>
        <v>0</v>
      </c>
      <c r="AM352" s="72">
        <f t="shared" si="203"/>
        <v>0</v>
      </c>
      <c r="AO352" s="13">
        <f t="shared" si="186"/>
        <v>0</v>
      </c>
      <c r="AP352" s="39">
        <f t="shared" si="204"/>
        <v>0</v>
      </c>
      <c r="AQ352" s="72">
        <f t="shared" si="205"/>
        <v>0</v>
      </c>
      <c r="AS352" s="58">
        <f t="shared" si="219"/>
        <v>0</v>
      </c>
      <c r="AT352" s="57">
        <f t="shared" si="219"/>
        <v>0</v>
      </c>
      <c r="AU352" s="57">
        <f t="shared" si="219"/>
        <v>0</v>
      </c>
      <c r="AV352" s="76">
        <f t="shared" si="187"/>
        <v>0</v>
      </c>
      <c r="AW352" s="76">
        <f t="shared" si="188"/>
        <v>0</v>
      </c>
      <c r="AX352" s="76">
        <f t="shared" si="189"/>
        <v>0</v>
      </c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</row>
    <row r="353" spans="1:65" x14ac:dyDescent="0.25">
      <c r="A353" s="84">
        <f t="shared" si="190"/>
        <v>45931</v>
      </c>
      <c r="B353" s="23" t="str">
        <f t="shared" si="191"/>
        <v xml:space="preserve"> </v>
      </c>
      <c r="C353" s="24">
        <f t="shared" si="206"/>
        <v>300</v>
      </c>
      <c r="D353" s="25">
        <f t="shared" si="192"/>
        <v>25</v>
      </c>
      <c r="F353" s="76">
        <f t="shared" si="180"/>
        <v>0</v>
      </c>
      <c r="G353" s="80">
        <f t="shared" si="181"/>
        <v>0</v>
      </c>
      <c r="H353" s="80">
        <f t="shared" si="193"/>
        <v>0</v>
      </c>
      <c r="I353" s="112"/>
      <c r="J353" s="53">
        <f t="shared" si="211"/>
        <v>0</v>
      </c>
      <c r="K353" s="53">
        <f t="shared" si="211"/>
        <v>0</v>
      </c>
      <c r="L353" s="53">
        <f t="shared" si="211"/>
        <v>0</v>
      </c>
      <c r="M353" s="53">
        <f t="shared" si="211"/>
        <v>0</v>
      </c>
      <c r="N353" s="53">
        <f t="shared" si="211"/>
        <v>0</v>
      </c>
      <c r="O353" s="54">
        <f t="shared" si="211"/>
        <v>0</v>
      </c>
      <c r="Q353" s="66">
        <f t="shared" si="194"/>
        <v>0</v>
      </c>
      <c r="R353" s="58">
        <f t="shared" si="216"/>
        <v>0</v>
      </c>
      <c r="S353" s="57">
        <f t="shared" si="216"/>
        <v>0</v>
      </c>
      <c r="T353" s="76">
        <f t="shared" si="195"/>
        <v>0</v>
      </c>
      <c r="U353" s="76">
        <f t="shared" si="196"/>
        <v>0</v>
      </c>
      <c r="W353" s="37">
        <f t="shared" si="197"/>
        <v>0</v>
      </c>
      <c r="X353" s="37">
        <f t="shared" si="182"/>
        <v>0</v>
      </c>
      <c r="Y353" s="39">
        <f t="shared" si="217"/>
        <v>0</v>
      </c>
      <c r="Z353" s="39">
        <f t="shared" si="217"/>
        <v>0</v>
      </c>
      <c r="AA353" s="72">
        <f t="shared" si="198"/>
        <v>0</v>
      </c>
      <c r="AB353" s="41"/>
      <c r="AC353" s="37">
        <f t="shared" si="199"/>
        <v>0</v>
      </c>
      <c r="AD353" s="37">
        <f t="shared" si="183"/>
        <v>0</v>
      </c>
      <c r="AE353" s="39">
        <f t="shared" si="218"/>
        <v>0</v>
      </c>
      <c r="AF353" s="39">
        <f t="shared" si="218"/>
        <v>0</v>
      </c>
      <c r="AG353" s="72">
        <f t="shared" si="200"/>
        <v>0</v>
      </c>
      <c r="AI353" s="37">
        <f t="shared" si="201"/>
        <v>0</v>
      </c>
      <c r="AJ353" s="37">
        <f t="shared" si="184"/>
        <v>0</v>
      </c>
      <c r="AK353" s="39">
        <f t="shared" si="185"/>
        <v>0</v>
      </c>
      <c r="AL353" s="39">
        <f t="shared" si="202"/>
        <v>0</v>
      </c>
      <c r="AM353" s="72">
        <f t="shared" si="203"/>
        <v>0</v>
      </c>
      <c r="AO353" s="13">
        <f t="shared" si="186"/>
        <v>0</v>
      </c>
      <c r="AP353" s="39">
        <f t="shared" si="204"/>
        <v>0</v>
      </c>
      <c r="AQ353" s="72">
        <f t="shared" si="205"/>
        <v>0</v>
      </c>
      <c r="AS353" s="58">
        <f t="shared" si="219"/>
        <v>0</v>
      </c>
      <c r="AT353" s="57">
        <f t="shared" si="219"/>
        <v>0</v>
      </c>
      <c r="AU353" s="57">
        <f t="shared" si="219"/>
        <v>0</v>
      </c>
      <c r="AV353" s="76">
        <f t="shared" si="187"/>
        <v>0</v>
      </c>
      <c r="AW353" s="76">
        <f t="shared" si="188"/>
        <v>0</v>
      </c>
      <c r="AX353" s="76">
        <f t="shared" si="189"/>
        <v>0</v>
      </c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</row>
    <row r="354" spans="1:65" x14ac:dyDescent="0.25">
      <c r="A354" s="84">
        <f t="shared" si="190"/>
        <v>45931</v>
      </c>
      <c r="B354" s="23" t="str">
        <f t="shared" si="191"/>
        <v xml:space="preserve"> </v>
      </c>
      <c r="C354" s="24">
        <f t="shared" si="206"/>
        <v>300</v>
      </c>
      <c r="D354" s="25">
        <f t="shared" si="192"/>
        <v>25</v>
      </c>
      <c r="F354" s="76">
        <f t="shared" si="180"/>
        <v>0</v>
      </c>
      <c r="G354" s="80">
        <f t="shared" si="181"/>
        <v>0</v>
      </c>
      <c r="H354" s="80">
        <f t="shared" si="193"/>
        <v>0</v>
      </c>
      <c r="I354" s="112"/>
      <c r="J354" s="53">
        <f t="shared" si="211"/>
        <v>0</v>
      </c>
      <c r="K354" s="53">
        <f t="shared" si="211"/>
        <v>0</v>
      </c>
      <c r="L354" s="53">
        <f t="shared" si="211"/>
        <v>0</v>
      </c>
      <c r="M354" s="53">
        <f t="shared" si="211"/>
        <v>0</v>
      </c>
      <c r="N354" s="53">
        <f t="shared" si="211"/>
        <v>0</v>
      </c>
      <c r="O354" s="54">
        <f t="shared" si="211"/>
        <v>0</v>
      </c>
      <c r="Q354" s="66">
        <f t="shared" si="194"/>
        <v>0</v>
      </c>
      <c r="R354" s="58">
        <f t="shared" si="216"/>
        <v>0</v>
      </c>
      <c r="S354" s="57">
        <f t="shared" si="216"/>
        <v>0</v>
      </c>
      <c r="T354" s="76">
        <f t="shared" si="195"/>
        <v>0</v>
      </c>
      <c r="U354" s="76">
        <f t="shared" si="196"/>
        <v>0</v>
      </c>
      <c r="W354" s="37">
        <f t="shared" si="197"/>
        <v>0</v>
      </c>
      <c r="X354" s="37">
        <f t="shared" si="182"/>
        <v>0</v>
      </c>
      <c r="Y354" s="39">
        <f t="shared" si="217"/>
        <v>0</v>
      </c>
      <c r="Z354" s="39">
        <f t="shared" si="217"/>
        <v>0</v>
      </c>
      <c r="AA354" s="72">
        <f t="shared" si="198"/>
        <v>0</v>
      </c>
      <c r="AB354" s="41"/>
      <c r="AC354" s="37">
        <f t="shared" si="199"/>
        <v>0</v>
      </c>
      <c r="AD354" s="37">
        <f t="shared" si="183"/>
        <v>0</v>
      </c>
      <c r="AE354" s="39">
        <f t="shared" si="218"/>
        <v>0</v>
      </c>
      <c r="AF354" s="39">
        <f t="shared" si="218"/>
        <v>0</v>
      </c>
      <c r="AG354" s="72">
        <f t="shared" si="200"/>
        <v>0</v>
      </c>
      <c r="AI354" s="37">
        <f t="shared" si="201"/>
        <v>0</v>
      </c>
      <c r="AJ354" s="37">
        <f t="shared" si="184"/>
        <v>0</v>
      </c>
      <c r="AK354" s="39">
        <f t="shared" si="185"/>
        <v>0</v>
      </c>
      <c r="AL354" s="39">
        <f t="shared" si="202"/>
        <v>0</v>
      </c>
      <c r="AM354" s="72">
        <f t="shared" si="203"/>
        <v>0</v>
      </c>
      <c r="AO354" s="13">
        <f t="shared" si="186"/>
        <v>0</v>
      </c>
      <c r="AP354" s="39">
        <f t="shared" si="204"/>
        <v>0</v>
      </c>
      <c r="AQ354" s="72">
        <f t="shared" si="205"/>
        <v>0</v>
      </c>
      <c r="AS354" s="58">
        <f t="shared" si="219"/>
        <v>0</v>
      </c>
      <c r="AT354" s="57">
        <f t="shared" si="219"/>
        <v>0</v>
      </c>
      <c r="AU354" s="57">
        <f t="shared" si="219"/>
        <v>0</v>
      </c>
      <c r="AV354" s="76">
        <f t="shared" si="187"/>
        <v>0</v>
      </c>
      <c r="AW354" s="76">
        <f t="shared" si="188"/>
        <v>0</v>
      </c>
      <c r="AX354" s="76">
        <f t="shared" si="189"/>
        <v>0</v>
      </c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</row>
    <row r="355" spans="1:65" x14ac:dyDescent="0.25">
      <c r="A355" s="84">
        <f t="shared" si="190"/>
        <v>45931</v>
      </c>
      <c r="B355" s="23" t="str">
        <f t="shared" si="191"/>
        <v xml:space="preserve"> </v>
      </c>
      <c r="C355" s="24">
        <f t="shared" si="206"/>
        <v>300</v>
      </c>
      <c r="D355" s="25">
        <f t="shared" si="192"/>
        <v>25</v>
      </c>
      <c r="F355" s="76">
        <f t="shared" si="180"/>
        <v>0</v>
      </c>
      <c r="G355" s="80">
        <f t="shared" si="181"/>
        <v>0</v>
      </c>
      <c r="H355" s="80">
        <f t="shared" si="193"/>
        <v>0</v>
      </c>
      <c r="I355" s="112"/>
      <c r="J355" s="53">
        <f t="shared" si="211"/>
        <v>0</v>
      </c>
      <c r="K355" s="53">
        <f t="shared" si="211"/>
        <v>0</v>
      </c>
      <c r="L355" s="53">
        <f t="shared" si="211"/>
        <v>0</v>
      </c>
      <c r="M355" s="53">
        <f t="shared" si="211"/>
        <v>0</v>
      </c>
      <c r="N355" s="53">
        <f t="shared" si="211"/>
        <v>0</v>
      </c>
      <c r="O355" s="54">
        <f t="shared" si="211"/>
        <v>0</v>
      </c>
      <c r="Q355" s="66">
        <f t="shared" si="194"/>
        <v>0</v>
      </c>
      <c r="R355" s="58">
        <f t="shared" si="216"/>
        <v>0</v>
      </c>
      <c r="S355" s="57">
        <f t="shared" si="216"/>
        <v>0</v>
      </c>
      <c r="T355" s="76">
        <f t="shared" si="195"/>
        <v>0</v>
      </c>
      <c r="U355" s="76">
        <f t="shared" si="196"/>
        <v>0</v>
      </c>
      <c r="W355" s="37">
        <f t="shared" si="197"/>
        <v>0</v>
      </c>
      <c r="X355" s="37">
        <f t="shared" si="182"/>
        <v>0</v>
      </c>
      <c r="Y355" s="39">
        <f t="shared" si="217"/>
        <v>0</v>
      </c>
      <c r="Z355" s="39">
        <f t="shared" si="217"/>
        <v>0</v>
      </c>
      <c r="AA355" s="72">
        <f t="shared" si="198"/>
        <v>0</v>
      </c>
      <c r="AB355" s="41"/>
      <c r="AC355" s="37">
        <f t="shared" si="199"/>
        <v>0</v>
      </c>
      <c r="AD355" s="37">
        <f t="shared" si="183"/>
        <v>0</v>
      </c>
      <c r="AE355" s="39">
        <f t="shared" si="218"/>
        <v>0</v>
      </c>
      <c r="AF355" s="39">
        <f t="shared" si="218"/>
        <v>0</v>
      </c>
      <c r="AG355" s="72">
        <f t="shared" si="200"/>
        <v>0</v>
      </c>
      <c r="AI355" s="37">
        <f t="shared" si="201"/>
        <v>0</v>
      </c>
      <c r="AJ355" s="37">
        <f t="shared" si="184"/>
        <v>0</v>
      </c>
      <c r="AK355" s="39">
        <f t="shared" si="185"/>
        <v>0</v>
      </c>
      <c r="AL355" s="39">
        <f t="shared" si="202"/>
        <v>0</v>
      </c>
      <c r="AM355" s="72">
        <f t="shared" si="203"/>
        <v>0</v>
      </c>
      <c r="AO355" s="13">
        <f t="shared" si="186"/>
        <v>0</v>
      </c>
      <c r="AP355" s="39">
        <f t="shared" si="204"/>
        <v>0</v>
      </c>
      <c r="AQ355" s="72">
        <f t="shared" si="205"/>
        <v>0</v>
      </c>
      <c r="AS355" s="58">
        <f t="shared" si="219"/>
        <v>0</v>
      </c>
      <c r="AT355" s="57">
        <f t="shared" si="219"/>
        <v>0</v>
      </c>
      <c r="AU355" s="57">
        <f t="shared" si="219"/>
        <v>0</v>
      </c>
      <c r="AV355" s="76">
        <f t="shared" si="187"/>
        <v>0</v>
      </c>
      <c r="AW355" s="76">
        <f t="shared" si="188"/>
        <v>0</v>
      </c>
      <c r="AX355" s="76">
        <f t="shared" si="189"/>
        <v>0</v>
      </c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</row>
    <row r="356" spans="1:65" x14ac:dyDescent="0.25">
      <c r="A356" s="84">
        <f t="shared" si="190"/>
        <v>45931</v>
      </c>
      <c r="B356" s="23" t="str">
        <f t="shared" si="191"/>
        <v xml:space="preserve"> </v>
      </c>
      <c r="C356" s="24">
        <f t="shared" si="206"/>
        <v>300</v>
      </c>
      <c r="D356" s="25">
        <f t="shared" si="192"/>
        <v>25</v>
      </c>
      <c r="F356" s="76">
        <f t="shared" si="180"/>
        <v>0</v>
      </c>
      <c r="G356" s="80">
        <f t="shared" si="181"/>
        <v>0</v>
      </c>
      <c r="H356" s="80">
        <f t="shared" si="193"/>
        <v>0</v>
      </c>
      <c r="I356" s="112"/>
      <c r="J356" s="53">
        <f t="shared" si="211"/>
        <v>0</v>
      </c>
      <c r="K356" s="53">
        <f t="shared" si="211"/>
        <v>0</v>
      </c>
      <c r="L356" s="53">
        <f t="shared" si="211"/>
        <v>0</v>
      </c>
      <c r="M356" s="53">
        <f t="shared" si="211"/>
        <v>0</v>
      </c>
      <c r="N356" s="53">
        <f t="shared" si="211"/>
        <v>0</v>
      </c>
      <c r="O356" s="54">
        <f t="shared" si="211"/>
        <v>0</v>
      </c>
      <c r="Q356" s="66">
        <f t="shared" si="194"/>
        <v>0</v>
      </c>
      <c r="R356" s="58">
        <f t="shared" si="216"/>
        <v>0</v>
      </c>
      <c r="S356" s="57">
        <f t="shared" si="216"/>
        <v>0</v>
      </c>
      <c r="T356" s="76">
        <f t="shared" si="195"/>
        <v>0</v>
      </c>
      <c r="U356" s="76">
        <f t="shared" si="196"/>
        <v>0</v>
      </c>
      <c r="W356" s="37">
        <f t="shared" si="197"/>
        <v>0</v>
      </c>
      <c r="X356" s="37">
        <f t="shared" si="182"/>
        <v>0</v>
      </c>
      <c r="Y356" s="39">
        <f t="shared" si="217"/>
        <v>0</v>
      </c>
      <c r="Z356" s="39">
        <f t="shared" si="217"/>
        <v>0</v>
      </c>
      <c r="AA356" s="72">
        <f t="shared" si="198"/>
        <v>0</v>
      </c>
      <c r="AB356" s="41"/>
      <c r="AC356" s="37">
        <f t="shared" si="199"/>
        <v>0</v>
      </c>
      <c r="AD356" s="37">
        <f t="shared" si="183"/>
        <v>0</v>
      </c>
      <c r="AE356" s="39">
        <f t="shared" si="218"/>
        <v>0</v>
      </c>
      <c r="AF356" s="39">
        <f t="shared" si="218"/>
        <v>0</v>
      </c>
      <c r="AG356" s="72">
        <f t="shared" si="200"/>
        <v>0</v>
      </c>
      <c r="AI356" s="37">
        <f t="shared" si="201"/>
        <v>0</v>
      </c>
      <c r="AJ356" s="37">
        <f t="shared" si="184"/>
        <v>0</v>
      </c>
      <c r="AK356" s="39">
        <f t="shared" si="185"/>
        <v>0</v>
      </c>
      <c r="AL356" s="39">
        <f t="shared" si="202"/>
        <v>0</v>
      </c>
      <c r="AM356" s="72">
        <f t="shared" si="203"/>
        <v>0</v>
      </c>
      <c r="AO356" s="13">
        <f t="shared" si="186"/>
        <v>0</v>
      </c>
      <c r="AP356" s="39">
        <f t="shared" si="204"/>
        <v>0</v>
      </c>
      <c r="AQ356" s="72">
        <f t="shared" si="205"/>
        <v>0</v>
      </c>
      <c r="AS356" s="58">
        <f t="shared" si="219"/>
        <v>0</v>
      </c>
      <c r="AT356" s="57">
        <f t="shared" si="219"/>
        <v>0</v>
      </c>
      <c r="AU356" s="57">
        <f t="shared" si="219"/>
        <v>0</v>
      </c>
      <c r="AV356" s="76">
        <f t="shared" si="187"/>
        <v>0</v>
      </c>
      <c r="AW356" s="76">
        <f t="shared" si="188"/>
        <v>0</v>
      </c>
      <c r="AX356" s="76">
        <f t="shared" si="189"/>
        <v>0</v>
      </c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</row>
    <row r="357" spans="1:65" x14ac:dyDescent="0.25">
      <c r="A357" s="84">
        <f t="shared" si="190"/>
        <v>45931</v>
      </c>
      <c r="B357" s="23" t="str">
        <f t="shared" si="191"/>
        <v xml:space="preserve"> </v>
      </c>
      <c r="C357" s="24">
        <f t="shared" si="206"/>
        <v>300</v>
      </c>
      <c r="D357" s="25">
        <f t="shared" si="192"/>
        <v>25</v>
      </c>
      <c r="F357" s="76">
        <f t="shared" si="180"/>
        <v>0</v>
      </c>
      <c r="G357" s="80">
        <f t="shared" si="181"/>
        <v>0</v>
      </c>
      <c r="H357" s="80">
        <f t="shared" si="193"/>
        <v>0</v>
      </c>
      <c r="I357" s="112"/>
      <c r="J357" s="53">
        <f t="shared" si="211"/>
        <v>0</v>
      </c>
      <c r="K357" s="53">
        <f t="shared" si="211"/>
        <v>0</v>
      </c>
      <c r="L357" s="53">
        <f t="shared" si="211"/>
        <v>0</v>
      </c>
      <c r="M357" s="53">
        <f t="shared" si="211"/>
        <v>0</v>
      </c>
      <c r="N357" s="53">
        <f t="shared" si="211"/>
        <v>0</v>
      </c>
      <c r="O357" s="54">
        <f t="shared" si="211"/>
        <v>0</v>
      </c>
      <c r="Q357" s="66">
        <f t="shared" si="194"/>
        <v>0</v>
      </c>
      <c r="R357" s="58">
        <f t="shared" si="216"/>
        <v>0</v>
      </c>
      <c r="S357" s="57">
        <f t="shared" si="216"/>
        <v>0</v>
      </c>
      <c r="T357" s="76">
        <f t="shared" si="195"/>
        <v>0</v>
      </c>
      <c r="U357" s="76">
        <f t="shared" si="196"/>
        <v>0</v>
      </c>
      <c r="W357" s="37">
        <f t="shared" si="197"/>
        <v>0</v>
      </c>
      <c r="X357" s="37">
        <f t="shared" si="182"/>
        <v>0</v>
      </c>
      <c r="Y357" s="39">
        <f t="shared" si="217"/>
        <v>0</v>
      </c>
      <c r="Z357" s="39">
        <f t="shared" si="217"/>
        <v>0</v>
      </c>
      <c r="AA357" s="72">
        <f t="shared" si="198"/>
        <v>0</v>
      </c>
      <c r="AB357" s="41"/>
      <c r="AC357" s="37">
        <f t="shared" si="199"/>
        <v>0</v>
      </c>
      <c r="AD357" s="37">
        <f t="shared" si="183"/>
        <v>0</v>
      </c>
      <c r="AE357" s="39">
        <f t="shared" si="218"/>
        <v>0</v>
      </c>
      <c r="AF357" s="39">
        <f t="shared" si="218"/>
        <v>0</v>
      </c>
      <c r="AG357" s="72">
        <f t="shared" si="200"/>
        <v>0</v>
      </c>
      <c r="AI357" s="37">
        <f t="shared" si="201"/>
        <v>0</v>
      </c>
      <c r="AJ357" s="37">
        <f t="shared" si="184"/>
        <v>0</v>
      </c>
      <c r="AK357" s="39">
        <f t="shared" si="185"/>
        <v>0</v>
      </c>
      <c r="AL357" s="39">
        <f t="shared" si="202"/>
        <v>0</v>
      </c>
      <c r="AM357" s="72">
        <f t="shared" si="203"/>
        <v>0</v>
      </c>
      <c r="AO357" s="13">
        <f t="shared" si="186"/>
        <v>0</v>
      </c>
      <c r="AP357" s="39">
        <f t="shared" si="204"/>
        <v>0</v>
      </c>
      <c r="AQ357" s="72">
        <f t="shared" si="205"/>
        <v>0</v>
      </c>
      <c r="AS357" s="58">
        <f t="shared" si="219"/>
        <v>0</v>
      </c>
      <c r="AT357" s="57">
        <f t="shared" si="219"/>
        <v>0</v>
      </c>
      <c r="AU357" s="57">
        <f t="shared" si="219"/>
        <v>0</v>
      </c>
      <c r="AV357" s="76">
        <f t="shared" si="187"/>
        <v>0</v>
      </c>
      <c r="AW357" s="76">
        <f t="shared" si="188"/>
        <v>0</v>
      </c>
      <c r="AX357" s="76">
        <f t="shared" si="189"/>
        <v>0</v>
      </c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</row>
    <row r="358" spans="1:65" x14ac:dyDescent="0.25">
      <c r="A358" s="84">
        <f t="shared" si="190"/>
        <v>45931</v>
      </c>
      <c r="B358" s="23" t="str">
        <f t="shared" si="191"/>
        <v xml:space="preserve"> </v>
      </c>
      <c r="C358" s="24">
        <f t="shared" si="206"/>
        <v>300</v>
      </c>
      <c r="D358" s="25">
        <f t="shared" si="192"/>
        <v>25</v>
      </c>
      <c r="F358" s="76">
        <f t="shared" si="180"/>
        <v>0</v>
      </c>
      <c r="G358" s="80">
        <f t="shared" si="181"/>
        <v>0</v>
      </c>
      <c r="H358" s="80">
        <f t="shared" si="193"/>
        <v>0</v>
      </c>
      <c r="I358" s="112"/>
      <c r="J358" s="53">
        <f t="shared" si="211"/>
        <v>0</v>
      </c>
      <c r="K358" s="53">
        <f t="shared" si="211"/>
        <v>0</v>
      </c>
      <c r="L358" s="53">
        <f t="shared" si="211"/>
        <v>0</v>
      </c>
      <c r="M358" s="53">
        <f t="shared" si="211"/>
        <v>0</v>
      </c>
      <c r="N358" s="53">
        <f t="shared" si="211"/>
        <v>0</v>
      </c>
      <c r="O358" s="54">
        <f t="shared" si="211"/>
        <v>0</v>
      </c>
      <c r="Q358" s="66">
        <f t="shared" si="194"/>
        <v>0</v>
      </c>
      <c r="R358" s="58">
        <f t="shared" si="216"/>
        <v>0</v>
      </c>
      <c r="S358" s="57">
        <f t="shared" si="216"/>
        <v>0</v>
      </c>
      <c r="T358" s="76">
        <f t="shared" si="195"/>
        <v>0</v>
      </c>
      <c r="U358" s="76">
        <f t="shared" si="196"/>
        <v>0</v>
      </c>
      <c r="W358" s="37">
        <f t="shared" si="197"/>
        <v>0</v>
      </c>
      <c r="X358" s="37">
        <f t="shared" si="182"/>
        <v>0</v>
      </c>
      <c r="Y358" s="39">
        <f t="shared" si="217"/>
        <v>0</v>
      </c>
      <c r="Z358" s="39">
        <f t="shared" si="217"/>
        <v>0</v>
      </c>
      <c r="AA358" s="72">
        <f t="shared" si="198"/>
        <v>0</v>
      </c>
      <c r="AB358" s="41"/>
      <c r="AC358" s="37">
        <f t="shared" si="199"/>
        <v>0</v>
      </c>
      <c r="AD358" s="37">
        <f t="shared" si="183"/>
        <v>0</v>
      </c>
      <c r="AE358" s="39">
        <f t="shared" si="218"/>
        <v>0</v>
      </c>
      <c r="AF358" s="39">
        <f t="shared" si="218"/>
        <v>0</v>
      </c>
      <c r="AG358" s="72">
        <f t="shared" si="200"/>
        <v>0</v>
      </c>
      <c r="AI358" s="37">
        <f t="shared" si="201"/>
        <v>0</v>
      </c>
      <c r="AJ358" s="37">
        <f t="shared" si="184"/>
        <v>0</v>
      </c>
      <c r="AK358" s="39">
        <f t="shared" si="185"/>
        <v>0</v>
      </c>
      <c r="AL358" s="39">
        <f t="shared" si="202"/>
        <v>0</v>
      </c>
      <c r="AM358" s="72">
        <f t="shared" si="203"/>
        <v>0</v>
      </c>
      <c r="AO358" s="13">
        <f t="shared" si="186"/>
        <v>0</v>
      </c>
      <c r="AP358" s="39">
        <f t="shared" si="204"/>
        <v>0</v>
      </c>
      <c r="AQ358" s="72">
        <f t="shared" si="205"/>
        <v>0</v>
      </c>
      <c r="AS358" s="58">
        <f t="shared" si="219"/>
        <v>0</v>
      </c>
      <c r="AT358" s="57">
        <f t="shared" si="219"/>
        <v>0</v>
      </c>
      <c r="AU358" s="57">
        <f t="shared" si="219"/>
        <v>0</v>
      </c>
      <c r="AV358" s="76">
        <f t="shared" si="187"/>
        <v>0</v>
      </c>
      <c r="AW358" s="76">
        <f t="shared" si="188"/>
        <v>0</v>
      </c>
      <c r="AX358" s="76">
        <f t="shared" si="189"/>
        <v>0</v>
      </c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</row>
    <row r="359" spans="1:65" x14ac:dyDescent="0.25">
      <c r="A359" s="84">
        <f t="shared" si="190"/>
        <v>45931</v>
      </c>
      <c r="B359" s="23" t="str">
        <f t="shared" si="191"/>
        <v xml:space="preserve"> </v>
      </c>
      <c r="C359" s="24">
        <f t="shared" si="206"/>
        <v>300</v>
      </c>
      <c r="D359" s="25">
        <f t="shared" si="192"/>
        <v>25</v>
      </c>
      <c r="F359" s="76">
        <f t="shared" si="180"/>
        <v>0</v>
      </c>
      <c r="G359" s="80">
        <f t="shared" si="181"/>
        <v>0</v>
      </c>
      <c r="H359" s="80">
        <f t="shared" si="193"/>
        <v>0</v>
      </c>
      <c r="I359" s="112"/>
      <c r="J359" s="53">
        <f t="shared" si="211"/>
        <v>0</v>
      </c>
      <c r="K359" s="53">
        <f t="shared" si="211"/>
        <v>0</v>
      </c>
      <c r="L359" s="53">
        <f t="shared" si="211"/>
        <v>0</v>
      </c>
      <c r="M359" s="53">
        <f t="shared" si="211"/>
        <v>0</v>
      </c>
      <c r="N359" s="53">
        <f t="shared" si="211"/>
        <v>0</v>
      </c>
      <c r="O359" s="54">
        <f t="shared" si="211"/>
        <v>0</v>
      </c>
      <c r="Q359" s="66">
        <f t="shared" si="194"/>
        <v>0</v>
      </c>
      <c r="R359" s="58">
        <f t="shared" si="216"/>
        <v>0</v>
      </c>
      <c r="S359" s="57">
        <f t="shared" si="216"/>
        <v>0</v>
      </c>
      <c r="T359" s="76">
        <f t="shared" si="195"/>
        <v>0</v>
      </c>
      <c r="U359" s="76">
        <f t="shared" si="196"/>
        <v>0</v>
      </c>
      <c r="W359" s="37">
        <f t="shared" si="197"/>
        <v>0</v>
      </c>
      <c r="X359" s="37">
        <f t="shared" si="182"/>
        <v>0</v>
      </c>
      <c r="Y359" s="39">
        <f t="shared" si="217"/>
        <v>0</v>
      </c>
      <c r="Z359" s="39">
        <f t="shared" si="217"/>
        <v>0</v>
      </c>
      <c r="AA359" s="72">
        <f t="shared" si="198"/>
        <v>0</v>
      </c>
      <c r="AB359" s="41"/>
      <c r="AC359" s="37">
        <f t="shared" si="199"/>
        <v>0</v>
      </c>
      <c r="AD359" s="37">
        <f t="shared" si="183"/>
        <v>0</v>
      </c>
      <c r="AE359" s="39">
        <f t="shared" si="218"/>
        <v>0</v>
      </c>
      <c r="AF359" s="39">
        <f t="shared" si="218"/>
        <v>0</v>
      </c>
      <c r="AG359" s="72">
        <f t="shared" si="200"/>
        <v>0</v>
      </c>
      <c r="AI359" s="37">
        <f t="shared" si="201"/>
        <v>0</v>
      </c>
      <c r="AJ359" s="37">
        <f t="shared" si="184"/>
        <v>0</v>
      </c>
      <c r="AK359" s="39">
        <f t="shared" si="185"/>
        <v>0</v>
      </c>
      <c r="AL359" s="39">
        <f t="shared" si="202"/>
        <v>0</v>
      </c>
      <c r="AM359" s="72">
        <f t="shared" si="203"/>
        <v>0</v>
      </c>
      <c r="AO359" s="13">
        <f t="shared" si="186"/>
        <v>0</v>
      </c>
      <c r="AP359" s="39">
        <f t="shared" si="204"/>
        <v>0</v>
      </c>
      <c r="AQ359" s="72">
        <f t="shared" si="205"/>
        <v>0</v>
      </c>
      <c r="AS359" s="58">
        <f t="shared" si="219"/>
        <v>0</v>
      </c>
      <c r="AT359" s="57">
        <f t="shared" si="219"/>
        <v>0</v>
      </c>
      <c r="AU359" s="57">
        <f t="shared" si="219"/>
        <v>0</v>
      </c>
      <c r="AV359" s="76">
        <f t="shared" si="187"/>
        <v>0</v>
      </c>
      <c r="AW359" s="76">
        <f t="shared" si="188"/>
        <v>0</v>
      </c>
      <c r="AX359" s="76">
        <f t="shared" si="189"/>
        <v>0</v>
      </c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</row>
    <row r="360" spans="1:65" x14ac:dyDescent="0.25">
      <c r="A360" s="84">
        <f t="shared" si="190"/>
        <v>45931</v>
      </c>
      <c r="B360" s="23" t="str">
        <f t="shared" si="191"/>
        <v xml:space="preserve"> </v>
      </c>
      <c r="C360" s="24">
        <f t="shared" si="206"/>
        <v>300</v>
      </c>
      <c r="D360" s="25">
        <f t="shared" si="192"/>
        <v>25</v>
      </c>
      <c r="F360" s="76">
        <f t="shared" si="180"/>
        <v>0</v>
      </c>
      <c r="G360" s="80">
        <f t="shared" si="181"/>
        <v>0</v>
      </c>
      <c r="H360" s="80">
        <f t="shared" si="193"/>
        <v>0</v>
      </c>
      <c r="I360" s="112"/>
      <c r="J360" s="53">
        <f t="shared" si="211"/>
        <v>0</v>
      </c>
      <c r="K360" s="53">
        <f t="shared" si="211"/>
        <v>0</v>
      </c>
      <c r="L360" s="53">
        <f t="shared" si="211"/>
        <v>0</v>
      </c>
      <c r="M360" s="53">
        <f t="shared" si="211"/>
        <v>0</v>
      </c>
      <c r="N360" s="53">
        <f t="shared" si="211"/>
        <v>0</v>
      </c>
      <c r="O360" s="54">
        <f t="shared" si="211"/>
        <v>0</v>
      </c>
      <c r="Q360" s="66">
        <f t="shared" si="194"/>
        <v>0</v>
      </c>
      <c r="R360" s="58">
        <f t="shared" si="216"/>
        <v>0</v>
      </c>
      <c r="S360" s="57">
        <f t="shared" si="216"/>
        <v>0</v>
      </c>
      <c r="T360" s="76">
        <f t="shared" si="195"/>
        <v>0</v>
      </c>
      <c r="U360" s="76">
        <f t="shared" si="196"/>
        <v>0</v>
      </c>
      <c r="W360" s="37">
        <f t="shared" si="197"/>
        <v>0</v>
      </c>
      <c r="X360" s="37">
        <f t="shared" si="182"/>
        <v>0</v>
      </c>
      <c r="Y360" s="39">
        <f t="shared" si="217"/>
        <v>0</v>
      </c>
      <c r="Z360" s="39">
        <f t="shared" si="217"/>
        <v>0</v>
      </c>
      <c r="AA360" s="72">
        <f t="shared" si="198"/>
        <v>0</v>
      </c>
      <c r="AB360" s="41"/>
      <c r="AC360" s="37">
        <f t="shared" si="199"/>
        <v>0</v>
      </c>
      <c r="AD360" s="37">
        <f t="shared" si="183"/>
        <v>0</v>
      </c>
      <c r="AE360" s="39">
        <f t="shared" si="218"/>
        <v>0</v>
      </c>
      <c r="AF360" s="39">
        <f t="shared" si="218"/>
        <v>0</v>
      </c>
      <c r="AG360" s="72">
        <f t="shared" si="200"/>
        <v>0</v>
      </c>
      <c r="AI360" s="37">
        <f t="shared" si="201"/>
        <v>0</v>
      </c>
      <c r="AJ360" s="37">
        <f t="shared" si="184"/>
        <v>0</v>
      </c>
      <c r="AK360" s="39">
        <f t="shared" si="185"/>
        <v>0</v>
      </c>
      <c r="AL360" s="39">
        <f t="shared" si="202"/>
        <v>0</v>
      </c>
      <c r="AM360" s="72">
        <f t="shared" si="203"/>
        <v>0</v>
      </c>
      <c r="AO360" s="13">
        <f t="shared" si="186"/>
        <v>0</v>
      </c>
      <c r="AP360" s="39">
        <f t="shared" si="204"/>
        <v>0</v>
      </c>
      <c r="AQ360" s="72">
        <f t="shared" si="205"/>
        <v>0</v>
      </c>
      <c r="AS360" s="58">
        <f t="shared" si="219"/>
        <v>0</v>
      </c>
      <c r="AT360" s="57">
        <f t="shared" si="219"/>
        <v>0</v>
      </c>
      <c r="AU360" s="57">
        <f t="shared" si="219"/>
        <v>0</v>
      </c>
      <c r="AV360" s="76">
        <f t="shared" si="187"/>
        <v>0</v>
      </c>
      <c r="AW360" s="76">
        <f t="shared" si="188"/>
        <v>0</v>
      </c>
      <c r="AX360" s="76">
        <f t="shared" si="189"/>
        <v>0</v>
      </c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</row>
    <row r="361" spans="1:65" x14ac:dyDescent="0.25">
      <c r="A361" s="84">
        <f t="shared" si="190"/>
        <v>45931</v>
      </c>
      <c r="B361" s="23" t="str">
        <f t="shared" si="191"/>
        <v xml:space="preserve"> </v>
      </c>
      <c r="C361" s="24">
        <f t="shared" si="206"/>
        <v>300</v>
      </c>
      <c r="D361" s="25">
        <f t="shared" si="192"/>
        <v>25</v>
      </c>
      <c r="F361" s="76">
        <f t="shared" si="180"/>
        <v>0</v>
      </c>
      <c r="G361" s="80">
        <f t="shared" si="181"/>
        <v>0</v>
      </c>
      <c r="H361" s="80">
        <f t="shared" si="193"/>
        <v>0</v>
      </c>
      <c r="I361" s="112"/>
      <c r="J361" s="53">
        <f t="shared" si="211"/>
        <v>0</v>
      </c>
      <c r="K361" s="53">
        <f t="shared" si="211"/>
        <v>0</v>
      </c>
      <c r="L361" s="53">
        <f t="shared" si="211"/>
        <v>0</v>
      </c>
      <c r="M361" s="53">
        <f t="shared" si="211"/>
        <v>0</v>
      </c>
      <c r="N361" s="53">
        <f t="shared" si="211"/>
        <v>0</v>
      </c>
      <c r="O361" s="54">
        <f t="shared" si="211"/>
        <v>0</v>
      </c>
      <c r="Q361" s="66">
        <f t="shared" si="194"/>
        <v>0</v>
      </c>
      <c r="R361" s="58">
        <f t="shared" si="216"/>
        <v>0</v>
      </c>
      <c r="S361" s="57">
        <f t="shared" si="216"/>
        <v>0</v>
      </c>
      <c r="T361" s="76">
        <f t="shared" si="195"/>
        <v>0</v>
      </c>
      <c r="U361" s="76">
        <f t="shared" si="196"/>
        <v>0</v>
      </c>
      <c r="W361" s="37">
        <f t="shared" si="197"/>
        <v>0</v>
      </c>
      <c r="X361" s="37">
        <f t="shared" si="182"/>
        <v>0</v>
      </c>
      <c r="Y361" s="39">
        <f t="shared" si="217"/>
        <v>0</v>
      </c>
      <c r="Z361" s="39">
        <f t="shared" si="217"/>
        <v>0</v>
      </c>
      <c r="AA361" s="72">
        <f t="shared" si="198"/>
        <v>0</v>
      </c>
      <c r="AB361" s="41"/>
      <c r="AC361" s="37">
        <f t="shared" si="199"/>
        <v>0</v>
      </c>
      <c r="AD361" s="37">
        <f t="shared" si="183"/>
        <v>0</v>
      </c>
      <c r="AE361" s="39">
        <f t="shared" si="218"/>
        <v>0</v>
      </c>
      <c r="AF361" s="39">
        <f t="shared" si="218"/>
        <v>0</v>
      </c>
      <c r="AG361" s="72">
        <f t="shared" si="200"/>
        <v>0</v>
      </c>
      <c r="AI361" s="37">
        <f t="shared" si="201"/>
        <v>0</v>
      </c>
      <c r="AJ361" s="37">
        <f t="shared" si="184"/>
        <v>0</v>
      </c>
      <c r="AK361" s="39">
        <f t="shared" si="185"/>
        <v>0</v>
      </c>
      <c r="AL361" s="39">
        <f t="shared" si="202"/>
        <v>0</v>
      </c>
      <c r="AM361" s="72">
        <f t="shared" si="203"/>
        <v>0</v>
      </c>
      <c r="AO361" s="13">
        <f t="shared" si="186"/>
        <v>0</v>
      </c>
      <c r="AP361" s="39">
        <f t="shared" si="204"/>
        <v>0</v>
      </c>
      <c r="AQ361" s="72">
        <f t="shared" si="205"/>
        <v>0</v>
      </c>
      <c r="AS361" s="58">
        <f t="shared" si="219"/>
        <v>0</v>
      </c>
      <c r="AT361" s="57">
        <f t="shared" si="219"/>
        <v>0</v>
      </c>
      <c r="AU361" s="57">
        <f t="shared" si="219"/>
        <v>0</v>
      </c>
      <c r="AV361" s="76">
        <f t="shared" si="187"/>
        <v>0</v>
      </c>
      <c r="AW361" s="76">
        <f t="shared" si="188"/>
        <v>0</v>
      </c>
      <c r="AX361" s="76">
        <f t="shared" si="189"/>
        <v>0</v>
      </c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</row>
    <row r="362" spans="1:65" x14ac:dyDescent="0.25">
      <c r="A362" s="84">
        <f t="shared" si="190"/>
        <v>45931</v>
      </c>
      <c r="B362" s="23" t="str">
        <f t="shared" si="191"/>
        <v xml:space="preserve"> </v>
      </c>
      <c r="C362" s="24">
        <f t="shared" si="206"/>
        <v>300</v>
      </c>
      <c r="D362" s="25">
        <f t="shared" si="192"/>
        <v>25</v>
      </c>
      <c r="F362" s="76">
        <f t="shared" si="180"/>
        <v>0</v>
      </c>
      <c r="G362" s="80">
        <f t="shared" si="181"/>
        <v>0</v>
      </c>
      <c r="H362" s="80">
        <f t="shared" si="193"/>
        <v>0</v>
      </c>
      <c r="I362" s="112"/>
      <c r="J362" s="53">
        <f t="shared" si="211"/>
        <v>0</v>
      </c>
      <c r="K362" s="53">
        <f t="shared" si="211"/>
        <v>0</v>
      </c>
      <c r="L362" s="53">
        <f t="shared" si="211"/>
        <v>0</v>
      </c>
      <c r="M362" s="53">
        <f t="shared" si="211"/>
        <v>0</v>
      </c>
      <c r="N362" s="53">
        <f t="shared" si="211"/>
        <v>0</v>
      </c>
      <c r="O362" s="54">
        <f t="shared" si="211"/>
        <v>0</v>
      </c>
      <c r="Q362" s="66">
        <f t="shared" si="194"/>
        <v>0</v>
      </c>
      <c r="R362" s="58">
        <f t="shared" si="216"/>
        <v>0</v>
      </c>
      <c r="S362" s="57">
        <f t="shared" si="216"/>
        <v>0</v>
      </c>
      <c r="T362" s="76">
        <f t="shared" si="195"/>
        <v>0</v>
      </c>
      <c r="U362" s="76">
        <f t="shared" si="196"/>
        <v>0</v>
      </c>
      <c r="W362" s="37">
        <f t="shared" si="197"/>
        <v>0</v>
      </c>
      <c r="X362" s="37">
        <f t="shared" si="182"/>
        <v>0</v>
      </c>
      <c r="Y362" s="39">
        <f t="shared" si="217"/>
        <v>0</v>
      </c>
      <c r="Z362" s="39">
        <f t="shared" si="217"/>
        <v>0</v>
      </c>
      <c r="AA362" s="72">
        <f t="shared" si="198"/>
        <v>0</v>
      </c>
      <c r="AB362" s="41"/>
      <c r="AC362" s="37">
        <f t="shared" si="199"/>
        <v>0</v>
      </c>
      <c r="AD362" s="37">
        <f t="shared" si="183"/>
        <v>0</v>
      </c>
      <c r="AE362" s="39">
        <f t="shared" si="218"/>
        <v>0</v>
      </c>
      <c r="AF362" s="39">
        <f t="shared" si="218"/>
        <v>0</v>
      </c>
      <c r="AG362" s="72">
        <f t="shared" si="200"/>
        <v>0</v>
      </c>
      <c r="AI362" s="37">
        <f t="shared" si="201"/>
        <v>0</v>
      </c>
      <c r="AJ362" s="37">
        <f t="shared" si="184"/>
        <v>0</v>
      </c>
      <c r="AK362" s="39">
        <f t="shared" si="185"/>
        <v>0</v>
      </c>
      <c r="AL362" s="39">
        <f t="shared" si="202"/>
        <v>0</v>
      </c>
      <c r="AM362" s="72">
        <f t="shared" si="203"/>
        <v>0</v>
      </c>
      <c r="AO362" s="13">
        <f t="shared" si="186"/>
        <v>0</v>
      </c>
      <c r="AP362" s="39">
        <f t="shared" si="204"/>
        <v>0</v>
      </c>
      <c r="AQ362" s="72">
        <f t="shared" si="205"/>
        <v>0</v>
      </c>
      <c r="AS362" s="58">
        <f t="shared" si="219"/>
        <v>0</v>
      </c>
      <c r="AT362" s="57">
        <f t="shared" si="219"/>
        <v>0</v>
      </c>
      <c r="AU362" s="57">
        <f t="shared" si="219"/>
        <v>0</v>
      </c>
      <c r="AV362" s="76">
        <f t="shared" si="187"/>
        <v>0</v>
      </c>
      <c r="AW362" s="76">
        <f t="shared" si="188"/>
        <v>0</v>
      </c>
      <c r="AX362" s="76">
        <f t="shared" si="189"/>
        <v>0</v>
      </c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</row>
    <row r="363" spans="1:65" x14ac:dyDescent="0.25">
      <c r="A363" s="84">
        <f t="shared" si="190"/>
        <v>45931</v>
      </c>
      <c r="B363" s="23" t="str">
        <f t="shared" si="191"/>
        <v xml:space="preserve"> </v>
      </c>
      <c r="C363" s="24">
        <f t="shared" si="206"/>
        <v>300</v>
      </c>
      <c r="D363" s="25">
        <f t="shared" si="192"/>
        <v>25</v>
      </c>
      <c r="F363" s="76">
        <f t="shared" si="180"/>
        <v>0</v>
      </c>
      <c r="G363" s="80">
        <f t="shared" si="181"/>
        <v>0</v>
      </c>
      <c r="H363" s="80">
        <f t="shared" si="193"/>
        <v>0</v>
      </c>
      <c r="I363" s="112"/>
      <c r="J363" s="53">
        <f t="shared" si="211"/>
        <v>0</v>
      </c>
      <c r="K363" s="53">
        <f t="shared" si="211"/>
        <v>0</v>
      </c>
      <c r="L363" s="53">
        <f t="shared" si="211"/>
        <v>0</v>
      </c>
      <c r="M363" s="53">
        <f t="shared" si="211"/>
        <v>0</v>
      </c>
      <c r="N363" s="53">
        <f t="shared" si="211"/>
        <v>0</v>
      </c>
      <c r="O363" s="54">
        <f t="shared" si="211"/>
        <v>0</v>
      </c>
      <c r="Q363" s="66">
        <f t="shared" si="194"/>
        <v>0</v>
      </c>
      <c r="R363" s="58">
        <f t="shared" si="216"/>
        <v>0</v>
      </c>
      <c r="S363" s="57">
        <f t="shared" si="216"/>
        <v>0</v>
      </c>
      <c r="T363" s="76">
        <f t="shared" si="195"/>
        <v>0</v>
      </c>
      <c r="U363" s="76">
        <f t="shared" si="196"/>
        <v>0</v>
      </c>
      <c r="W363" s="37">
        <f t="shared" si="197"/>
        <v>0</v>
      </c>
      <c r="X363" s="37">
        <f t="shared" si="182"/>
        <v>0</v>
      </c>
      <c r="Y363" s="39">
        <f t="shared" si="217"/>
        <v>0</v>
      </c>
      <c r="Z363" s="39">
        <f t="shared" si="217"/>
        <v>0</v>
      </c>
      <c r="AA363" s="72">
        <f t="shared" si="198"/>
        <v>0</v>
      </c>
      <c r="AB363" s="41"/>
      <c r="AC363" s="37">
        <f t="shared" si="199"/>
        <v>0</v>
      </c>
      <c r="AD363" s="37">
        <f t="shared" si="183"/>
        <v>0</v>
      </c>
      <c r="AE363" s="39">
        <f t="shared" si="218"/>
        <v>0</v>
      </c>
      <c r="AF363" s="39">
        <f t="shared" si="218"/>
        <v>0</v>
      </c>
      <c r="AG363" s="72">
        <f t="shared" si="200"/>
        <v>0</v>
      </c>
      <c r="AI363" s="37">
        <f t="shared" si="201"/>
        <v>0</v>
      </c>
      <c r="AJ363" s="37">
        <f t="shared" si="184"/>
        <v>0</v>
      </c>
      <c r="AK363" s="39">
        <f t="shared" si="185"/>
        <v>0</v>
      </c>
      <c r="AL363" s="39">
        <f t="shared" si="202"/>
        <v>0</v>
      </c>
      <c r="AM363" s="72">
        <f t="shared" si="203"/>
        <v>0</v>
      </c>
      <c r="AO363" s="13">
        <f t="shared" si="186"/>
        <v>0</v>
      </c>
      <c r="AP363" s="39">
        <f t="shared" si="204"/>
        <v>0</v>
      </c>
      <c r="AQ363" s="72">
        <f t="shared" si="205"/>
        <v>0</v>
      </c>
      <c r="AS363" s="58">
        <f t="shared" si="219"/>
        <v>0</v>
      </c>
      <c r="AT363" s="57">
        <f t="shared" si="219"/>
        <v>0</v>
      </c>
      <c r="AU363" s="57">
        <f t="shared" si="219"/>
        <v>0</v>
      </c>
      <c r="AV363" s="76">
        <f t="shared" si="187"/>
        <v>0</v>
      </c>
      <c r="AW363" s="76">
        <f t="shared" si="188"/>
        <v>0</v>
      </c>
      <c r="AX363" s="76">
        <f t="shared" si="189"/>
        <v>0</v>
      </c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</row>
    <row r="364" spans="1:65" x14ac:dyDescent="0.25">
      <c r="A364" s="84">
        <f t="shared" si="190"/>
        <v>45931</v>
      </c>
      <c r="B364" s="26" t="str">
        <f t="shared" si="191"/>
        <v xml:space="preserve"> </v>
      </c>
      <c r="C364" s="27">
        <f t="shared" si="206"/>
        <v>300</v>
      </c>
      <c r="D364" s="28">
        <f t="shared" si="192"/>
        <v>25</v>
      </c>
      <c r="F364" s="77">
        <f t="shared" si="180"/>
        <v>0</v>
      </c>
      <c r="G364" s="81">
        <f t="shared" si="181"/>
        <v>0</v>
      </c>
      <c r="H364" s="81">
        <f t="shared" si="193"/>
        <v>0</v>
      </c>
      <c r="I364" s="112"/>
      <c r="J364" s="55">
        <f t="shared" si="211"/>
        <v>0</v>
      </c>
      <c r="K364" s="55">
        <f t="shared" si="211"/>
        <v>0</v>
      </c>
      <c r="L364" s="55">
        <f t="shared" si="211"/>
        <v>0</v>
      </c>
      <c r="M364" s="55">
        <f t="shared" si="211"/>
        <v>0</v>
      </c>
      <c r="N364" s="55">
        <f t="shared" si="211"/>
        <v>0</v>
      </c>
      <c r="O364" s="56">
        <f t="shared" si="211"/>
        <v>0</v>
      </c>
      <c r="Q364" s="67">
        <f t="shared" si="194"/>
        <v>0</v>
      </c>
      <c r="R364" s="60">
        <f t="shared" si="216"/>
        <v>0</v>
      </c>
      <c r="S364" s="59">
        <f t="shared" si="216"/>
        <v>0</v>
      </c>
      <c r="T364" s="77">
        <f t="shared" si="195"/>
        <v>0</v>
      </c>
      <c r="U364" s="77">
        <f t="shared" si="196"/>
        <v>0</v>
      </c>
      <c r="W364" s="38">
        <f t="shared" si="197"/>
        <v>0</v>
      </c>
      <c r="X364" s="38">
        <f t="shared" si="182"/>
        <v>0</v>
      </c>
      <c r="Y364" s="40">
        <f t="shared" si="217"/>
        <v>0</v>
      </c>
      <c r="Z364" s="40">
        <f t="shared" si="217"/>
        <v>0</v>
      </c>
      <c r="AA364" s="73">
        <f t="shared" si="198"/>
        <v>0</v>
      </c>
      <c r="AB364" s="42"/>
      <c r="AC364" s="38">
        <f t="shared" si="199"/>
        <v>0</v>
      </c>
      <c r="AD364" s="38">
        <f t="shared" si="183"/>
        <v>0</v>
      </c>
      <c r="AE364" s="40">
        <f t="shared" si="218"/>
        <v>0</v>
      </c>
      <c r="AF364" s="40">
        <f t="shared" si="218"/>
        <v>0</v>
      </c>
      <c r="AG364" s="73">
        <f t="shared" si="200"/>
        <v>0</v>
      </c>
      <c r="AI364" s="38">
        <f t="shared" si="201"/>
        <v>0</v>
      </c>
      <c r="AJ364" s="38">
        <f t="shared" si="184"/>
        <v>0</v>
      </c>
      <c r="AK364" s="40">
        <f t="shared" si="185"/>
        <v>0</v>
      </c>
      <c r="AL364" s="40">
        <f t="shared" si="202"/>
        <v>0</v>
      </c>
      <c r="AM364" s="73">
        <f t="shared" si="203"/>
        <v>0</v>
      </c>
      <c r="AO364" s="48">
        <f t="shared" si="186"/>
        <v>0</v>
      </c>
      <c r="AP364" s="40">
        <f t="shared" si="204"/>
        <v>0</v>
      </c>
      <c r="AQ364" s="73">
        <f t="shared" si="205"/>
        <v>0</v>
      </c>
      <c r="AS364" s="60">
        <f t="shared" si="219"/>
        <v>0</v>
      </c>
      <c r="AT364" s="59">
        <f t="shared" si="219"/>
        <v>0</v>
      </c>
      <c r="AU364" s="59">
        <f t="shared" si="219"/>
        <v>0</v>
      </c>
      <c r="AV364" s="77">
        <f t="shared" si="187"/>
        <v>0</v>
      </c>
      <c r="AW364" s="77">
        <f t="shared" si="188"/>
        <v>0</v>
      </c>
      <c r="AX364" s="77">
        <f t="shared" si="189"/>
        <v>0</v>
      </c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</row>
    <row r="365" spans="1:65" x14ac:dyDescent="0.25">
      <c r="A365" s="82" t="s">
        <v>96</v>
      </c>
      <c r="B365" s="147"/>
      <c r="C365" s="148">
        <f>+C364</f>
        <v>300</v>
      </c>
      <c r="D365" s="149">
        <f>+D364</f>
        <v>25</v>
      </c>
      <c r="F365" s="150">
        <f>+SUM(F51:F364)</f>
        <v>4147085.171485336</v>
      </c>
      <c r="G365" s="150">
        <f>+SUM(G51:G364)</f>
        <v>-4564657.0609923424</v>
      </c>
      <c r="H365" s="150">
        <f>+SUM(H51:H364)</f>
        <v>-417571.8895069891</v>
      </c>
      <c r="I365" s="112"/>
      <c r="J365" s="150">
        <f t="shared" ref="J365:O365" si="220">+SUM(J51:J364)</f>
        <v>27257418.671874993</v>
      </c>
      <c r="K365" s="150">
        <f t="shared" si="220"/>
        <v>0</v>
      </c>
      <c r="L365" s="150">
        <f t="shared" si="220"/>
        <v>0</v>
      </c>
      <c r="M365" s="150">
        <f t="shared" si="220"/>
        <v>44642211.428571433</v>
      </c>
      <c r="N365" s="150">
        <f t="shared" si="220"/>
        <v>0</v>
      </c>
      <c r="O365" s="150">
        <f t="shared" si="220"/>
        <v>1314327093.75</v>
      </c>
      <c r="P365" s="2"/>
      <c r="Q365" s="30"/>
      <c r="S365" s="30"/>
      <c r="T365" s="150">
        <f>+SUM(T51:T364)</f>
        <v>4147085.171485336</v>
      </c>
      <c r="U365" s="150">
        <f>+SUM(U51:U364)</f>
        <v>0</v>
      </c>
      <c r="V365" s="2"/>
      <c r="W365" s="150">
        <f>+SUM(W51:W364)</f>
        <v>140859.58333333334</v>
      </c>
      <c r="X365" s="150">
        <f>+SUM(X51:X364)</f>
        <v>132008.46384674081</v>
      </c>
      <c r="AA365" s="150">
        <f>+SUM(AA51:AA364)</f>
        <v>283675.9312730254</v>
      </c>
      <c r="AC365" s="150">
        <f>+SUM(AC51:AC364)</f>
        <v>436116.66666666523</v>
      </c>
      <c r="AD365" s="150">
        <f>+SUM(AD51:AD364)</f>
        <v>109178.58396667332</v>
      </c>
      <c r="AG365" s="150">
        <f>+SUM(AG51:AG364)</f>
        <v>770409.23681965424</v>
      </c>
      <c r="AH365" s="2"/>
      <c r="AI365" s="150">
        <f>+SUM(AI51:AI364)</f>
        <v>137307.79956705798</v>
      </c>
      <c r="AJ365" s="150">
        <f>+SUM(AJ51:AJ364)</f>
        <v>156415.18532127031</v>
      </c>
      <c r="AM365" s="150">
        <f>+SUM(AM51:AM364)</f>
        <v>415719.94717421453</v>
      </c>
      <c r="AN365" s="2"/>
      <c r="AO365" s="61"/>
      <c r="AQ365" s="150">
        <f>+SUM(AQ51:AQ364)</f>
        <v>0</v>
      </c>
      <c r="AR365" s="2"/>
      <c r="AS365" s="2"/>
      <c r="AT365" s="2"/>
      <c r="AU365" s="2"/>
      <c r="AV365" s="150">
        <f>+SUM(AV51:AV364)</f>
        <v>27257.418671874988</v>
      </c>
      <c r="AW365" s="150">
        <f>+SUM(AW51:AW364)</f>
        <v>44642.211428571434</v>
      </c>
      <c r="AX365" s="150">
        <f>+SUM(AX51:AX364)</f>
        <v>3022952.3156249854</v>
      </c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</row>
    <row r="366" spans="1:65" x14ac:dyDescent="0.25">
      <c r="F366" s="2"/>
      <c r="G366" s="2"/>
      <c r="H366" s="2"/>
      <c r="I366" s="112"/>
      <c r="P366" s="2"/>
      <c r="Q366" s="30"/>
      <c r="S366" s="30"/>
      <c r="T366" s="30"/>
      <c r="U366" s="30"/>
      <c r="V366" s="2"/>
      <c r="AA366" s="2"/>
      <c r="AG366" s="2"/>
      <c r="AH366" s="2"/>
      <c r="AI366" s="2"/>
      <c r="AJ366" s="2"/>
      <c r="AM366" s="2"/>
      <c r="AN366" s="2"/>
      <c r="AO366" s="61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</row>
    <row r="367" spans="1:65" x14ac:dyDescent="0.25">
      <c r="F367" s="2"/>
      <c r="G367" s="2"/>
      <c r="H367" s="2"/>
      <c r="I367" s="112"/>
      <c r="P367" s="2"/>
      <c r="Q367" s="30"/>
      <c r="S367" s="30"/>
      <c r="T367" s="30"/>
      <c r="U367" s="30"/>
      <c r="V367" s="2"/>
      <c r="AA367" s="2"/>
      <c r="AG367" s="2"/>
      <c r="AH367" s="2"/>
      <c r="AI367" s="2"/>
      <c r="AJ367" s="2"/>
      <c r="AM367" s="2"/>
      <c r="AN367" s="2"/>
      <c r="AO367" s="61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</row>
    <row r="368" spans="1:65" x14ac:dyDescent="0.25">
      <c r="F368" s="2"/>
      <c r="G368" s="2"/>
      <c r="H368" s="2"/>
      <c r="I368" s="112"/>
      <c r="Q368" s="30"/>
      <c r="S368" s="30"/>
      <c r="T368" s="30"/>
      <c r="U368" s="30"/>
      <c r="AA368" s="2"/>
      <c r="AI368" s="2"/>
      <c r="AJ368" s="2"/>
      <c r="AO368" s="61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</row>
    <row r="369" spans="6:66" x14ac:dyDescent="0.25">
      <c r="F369" s="2"/>
      <c r="G369" s="2"/>
      <c r="H369" s="2"/>
      <c r="I369" s="112"/>
      <c r="Q369" s="30"/>
      <c r="S369" s="30"/>
      <c r="T369" s="30"/>
      <c r="U369" s="30"/>
      <c r="AA369" s="2"/>
      <c r="AI369" s="2"/>
      <c r="AJ369" s="2"/>
      <c r="AO369" s="61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</row>
    <row r="370" spans="6:66" x14ac:dyDescent="0.25">
      <c r="F370" s="2"/>
      <c r="G370" s="2"/>
      <c r="H370" s="2"/>
      <c r="I370" s="112"/>
      <c r="Q370" s="30"/>
      <c r="S370" s="30"/>
      <c r="T370" s="30"/>
      <c r="U370" s="30"/>
      <c r="AA370" s="2"/>
      <c r="AI370" s="2"/>
      <c r="AJ370" s="2"/>
      <c r="AO370" s="61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</row>
    <row r="371" spans="6:66" x14ac:dyDescent="0.25">
      <c r="I371" s="112"/>
      <c r="R371" s="2"/>
      <c r="Y371" s="2"/>
      <c r="Z371" s="2"/>
      <c r="AA371" s="2"/>
      <c r="AE371" s="2"/>
      <c r="AF371" s="61"/>
      <c r="AJ371" s="30"/>
      <c r="AL371" s="30"/>
      <c r="AM371" s="30"/>
      <c r="AP371" s="2"/>
      <c r="AQ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</row>
    <row r="372" spans="6:66" x14ac:dyDescent="0.25">
      <c r="I372" s="112"/>
      <c r="R372" s="2"/>
      <c r="X372" s="2"/>
      <c r="Y372" s="2"/>
      <c r="Z372" s="2"/>
      <c r="AA372" s="2"/>
      <c r="AD372" s="2"/>
      <c r="AE372" s="2"/>
      <c r="AF372" s="61"/>
      <c r="AJ372" s="30"/>
      <c r="AL372" s="30"/>
      <c r="AM372" s="30"/>
      <c r="AP372" s="2"/>
      <c r="AQ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</row>
    <row r="373" spans="6:66" x14ac:dyDescent="0.25">
      <c r="I373" s="112"/>
      <c r="R373" s="2"/>
      <c r="X373" s="2"/>
      <c r="Y373" s="2"/>
      <c r="Z373" s="2"/>
      <c r="AA373" s="2"/>
      <c r="AD373" s="2"/>
      <c r="AE373" s="2"/>
      <c r="AF373" s="61"/>
      <c r="AJ373" s="30"/>
      <c r="AL373" s="30"/>
      <c r="AM373" s="30"/>
      <c r="AP373" s="2"/>
      <c r="AQ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</row>
    <row r="374" spans="6:66" x14ac:dyDescent="0.25">
      <c r="I374" s="112"/>
      <c r="R374" s="2"/>
      <c r="X374" s="2"/>
      <c r="Y374" s="2"/>
      <c r="Z374" s="2"/>
      <c r="AA374" s="2"/>
      <c r="AD374" s="2"/>
      <c r="AE374" s="2"/>
      <c r="AF374" s="61"/>
      <c r="AJ374" s="30"/>
      <c r="AL374" s="30"/>
      <c r="AM374" s="30"/>
      <c r="AP374" s="2"/>
      <c r="AQ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</row>
    <row r="375" spans="6:66" x14ac:dyDescent="0.25">
      <c r="I375" s="112"/>
      <c r="R375" s="2"/>
      <c r="X375" s="2"/>
      <c r="Y375" s="2"/>
      <c r="Z375" s="2"/>
      <c r="AA375" s="2"/>
      <c r="AD375" s="2"/>
      <c r="AE375" s="2"/>
      <c r="AF375" s="61"/>
      <c r="AJ375" s="30"/>
      <c r="AL375" s="30"/>
      <c r="AM375" s="30"/>
      <c r="AP375" s="2"/>
      <c r="AQ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</row>
    <row r="376" spans="6:66" x14ac:dyDescent="0.25">
      <c r="I376" s="112"/>
      <c r="R376" s="2"/>
      <c r="X376" s="2"/>
      <c r="Y376" s="2"/>
      <c r="Z376" s="2"/>
      <c r="AA376" s="2"/>
      <c r="AD376" s="2"/>
      <c r="AE376" s="2"/>
      <c r="AF376" s="61"/>
      <c r="AJ376" s="30"/>
      <c r="AL376" s="30"/>
      <c r="AM376" s="30"/>
      <c r="AP376" s="2"/>
      <c r="AQ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</row>
    <row r="377" spans="6:66" x14ac:dyDescent="0.25">
      <c r="I377" s="112"/>
      <c r="R377" s="2"/>
      <c r="X377" s="2"/>
      <c r="Y377" s="2"/>
      <c r="Z377" s="2"/>
      <c r="AA377" s="2"/>
      <c r="AD377" s="2"/>
      <c r="AE377" s="2"/>
      <c r="AF377" s="61"/>
      <c r="AJ377" s="30"/>
      <c r="AL377" s="30"/>
      <c r="AM377" s="30"/>
      <c r="AP377" s="2"/>
      <c r="AQ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</row>
    <row r="378" spans="6:66" x14ac:dyDescent="0.25">
      <c r="I378" s="112"/>
      <c r="R378" s="2"/>
      <c r="X378" s="2"/>
      <c r="Y378" s="2"/>
      <c r="Z378" s="2"/>
      <c r="AA378" s="2"/>
      <c r="AD378" s="2"/>
      <c r="AE378" s="2"/>
      <c r="AF378" s="61"/>
      <c r="AJ378" s="30"/>
      <c r="AL378" s="30"/>
      <c r="AM378" s="30"/>
      <c r="AP378" s="2"/>
      <c r="AQ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</row>
    <row r="379" spans="6:66" x14ac:dyDescent="0.25">
      <c r="I379" s="112"/>
      <c r="R379" s="2"/>
      <c r="X379" s="2"/>
      <c r="Y379" s="2"/>
      <c r="Z379" s="2"/>
      <c r="AA379" s="2"/>
      <c r="AD379" s="2"/>
      <c r="AE379" s="2"/>
      <c r="AF379" s="61"/>
      <c r="AJ379" s="30"/>
      <c r="AL379" s="30"/>
      <c r="AM379" s="30"/>
      <c r="AP379" s="2"/>
      <c r="AQ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</row>
    <row r="380" spans="6:66" x14ac:dyDescent="0.25">
      <c r="I380" s="112"/>
      <c r="R380" s="2"/>
      <c r="X380" s="2"/>
      <c r="Y380" s="2"/>
      <c r="Z380" s="2"/>
      <c r="AA380" s="2"/>
      <c r="AD380" s="2"/>
      <c r="AE380" s="2"/>
      <c r="AJ380" s="30"/>
      <c r="AL380" s="30"/>
      <c r="AM380" s="30"/>
      <c r="BD380" s="2"/>
      <c r="BE380" s="2"/>
      <c r="BF380" s="2"/>
      <c r="BG380" s="2"/>
      <c r="BH380" s="2"/>
      <c r="BI380" s="2"/>
      <c r="BJ380" s="2"/>
      <c r="BK380" s="2"/>
      <c r="BL380" s="2"/>
      <c r="BM380" s="2"/>
    </row>
    <row r="381" spans="6:66" x14ac:dyDescent="0.25">
      <c r="I381" s="112"/>
      <c r="R381" s="2"/>
      <c r="X381" s="2"/>
      <c r="Y381" s="2"/>
      <c r="Z381" s="2"/>
      <c r="AA381" s="2"/>
      <c r="AD381" s="2"/>
      <c r="AE381" s="2"/>
      <c r="AJ381" s="30"/>
      <c r="AL381" s="30"/>
      <c r="AM381" s="30"/>
      <c r="AS381" s="2"/>
      <c r="BN381"/>
    </row>
    <row r="382" spans="6:66" x14ac:dyDescent="0.25">
      <c r="I382" s="112"/>
      <c r="R382" s="2"/>
      <c r="X382" s="2"/>
      <c r="Y382" s="2"/>
      <c r="Z382" s="2"/>
      <c r="AA382" s="2"/>
      <c r="AD382" s="2"/>
      <c r="AE382" s="2"/>
      <c r="AJ382" s="30"/>
      <c r="AL382" s="30"/>
      <c r="AM382" s="30"/>
      <c r="AS382" s="2"/>
      <c r="BN382"/>
    </row>
    <row r="383" spans="6:66" x14ac:dyDescent="0.25">
      <c r="I383" s="112"/>
      <c r="R383" s="2"/>
      <c r="X383" s="2"/>
      <c r="Y383" s="2"/>
      <c r="Z383" s="2"/>
      <c r="AA383" s="2"/>
      <c r="AD383" s="2"/>
      <c r="AE383" s="2"/>
      <c r="AJ383" s="30"/>
      <c r="AL383" s="30"/>
      <c r="AM383" s="30"/>
      <c r="AS383" s="2"/>
      <c r="BN383"/>
    </row>
    <row r="384" spans="6:66" x14ac:dyDescent="0.25">
      <c r="I384" s="112"/>
      <c r="R384" s="2"/>
      <c r="X384" s="2"/>
      <c r="Y384" s="2"/>
      <c r="Z384" s="2"/>
      <c r="AA384" s="2"/>
      <c r="AD384" s="2"/>
      <c r="AE384" s="2"/>
      <c r="AJ384" s="30"/>
      <c r="AL384" s="30"/>
      <c r="AM384" s="30"/>
      <c r="AS384" s="2"/>
      <c r="BN384"/>
    </row>
    <row r="385" spans="9:71" x14ac:dyDescent="0.25">
      <c r="I385" s="112"/>
      <c r="X385" s="2"/>
      <c r="Y385" s="2"/>
      <c r="Z385" s="2"/>
      <c r="AA385" s="2"/>
      <c r="AD385" s="2"/>
      <c r="AJ385" s="30"/>
      <c r="AL385" s="30"/>
      <c r="AM385" s="30"/>
      <c r="AS385" s="2"/>
      <c r="BN385"/>
    </row>
    <row r="386" spans="9:71" x14ac:dyDescent="0.25">
      <c r="I386" s="112"/>
      <c r="AJ386" s="30"/>
      <c r="AL386" s="30"/>
      <c r="AM386" s="30"/>
      <c r="AX386" s="2"/>
      <c r="BN386"/>
      <c r="BO386"/>
      <c r="BP386"/>
      <c r="BQ386"/>
      <c r="BR386"/>
      <c r="BS386"/>
    </row>
    <row r="387" spans="9:71" x14ac:dyDescent="0.25">
      <c r="I387" s="112"/>
      <c r="AJ387" s="30"/>
      <c r="AL387" s="30"/>
      <c r="AM387" s="30"/>
      <c r="AW387" s="2"/>
      <c r="BN387"/>
      <c r="BO387"/>
      <c r="BP387"/>
      <c r="BQ387"/>
      <c r="BR387"/>
    </row>
    <row r="388" spans="9:71" x14ac:dyDescent="0.25">
      <c r="I388" s="112"/>
      <c r="AJ388" s="30"/>
      <c r="AL388" s="30"/>
      <c r="AM388" s="30"/>
      <c r="AW388" s="2"/>
      <c r="BN388"/>
      <c r="BO388"/>
      <c r="BP388"/>
      <c r="BQ388"/>
      <c r="BR388"/>
    </row>
    <row r="389" spans="9:71" x14ac:dyDescent="0.25">
      <c r="I389" s="112"/>
      <c r="AJ389" s="30"/>
      <c r="AL389" s="30"/>
      <c r="AM389" s="30"/>
      <c r="AV389" s="2"/>
      <c r="BN389"/>
      <c r="BO389"/>
      <c r="BP389"/>
      <c r="BQ389"/>
    </row>
    <row r="390" spans="9:71" x14ac:dyDescent="0.25">
      <c r="I390" s="112"/>
      <c r="AJ390" s="30"/>
      <c r="AL390" s="30"/>
      <c r="AM390" s="30"/>
      <c r="AV390" s="2"/>
      <c r="BN390"/>
      <c r="BO390"/>
      <c r="BP390"/>
      <c r="BQ390"/>
    </row>
    <row r="391" spans="9:71" x14ac:dyDescent="0.25">
      <c r="I391" s="112"/>
      <c r="AJ391" s="30"/>
      <c r="AL391" s="30"/>
      <c r="AM391" s="30"/>
      <c r="AV391" s="2"/>
      <c r="BN391"/>
      <c r="BO391"/>
      <c r="BP391"/>
      <c r="BQ391"/>
    </row>
    <row r="392" spans="9:71" x14ac:dyDescent="0.25">
      <c r="I392" s="112"/>
      <c r="AJ392" s="30"/>
      <c r="AL392" s="30"/>
      <c r="AM392" s="30"/>
      <c r="AV392" s="2"/>
      <c r="BN392"/>
      <c r="BO392"/>
      <c r="BP392"/>
      <c r="BQ392"/>
    </row>
    <row r="393" spans="9:71" x14ac:dyDescent="0.25">
      <c r="I393" s="44"/>
      <c r="AJ393" s="30"/>
      <c r="AL393" s="30"/>
      <c r="AM393" s="30"/>
      <c r="AV393" s="2"/>
      <c r="BN393"/>
      <c r="BO393"/>
      <c r="BP393"/>
      <c r="BQ393"/>
    </row>
    <row r="394" spans="9:71" x14ac:dyDescent="0.25">
      <c r="I394" s="44"/>
      <c r="AJ394" s="30"/>
      <c r="AL394" s="30"/>
      <c r="AM394" s="30"/>
      <c r="AV394" s="2"/>
      <c r="BN394"/>
      <c r="BO394"/>
      <c r="BP394"/>
      <c r="BQ394"/>
    </row>
    <row r="395" spans="9:71" x14ac:dyDescent="0.25">
      <c r="I395" s="44"/>
      <c r="AJ395" s="30"/>
      <c r="AL395" s="30"/>
      <c r="AM395" s="30"/>
      <c r="AV395" s="2"/>
      <c r="BN395"/>
      <c r="BO395"/>
      <c r="BP395"/>
      <c r="BQ395"/>
    </row>
    <row r="396" spans="9:71" x14ac:dyDescent="0.25">
      <c r="I396" s="44"/>
      <c r="AJ396" s="30"/>
      <c r="AL396" s="30"/>
      <c r="AM396" s="30"/>
      <c r="AV396" s="2"/>
      <c r="BN396"/>
      <c r="BO396"/>
      <c r="BP396"/>
      <c r="BQ396"/>
    </row>
    <row r="397" spans="9:71" x14ac:dyDescent="0.25">
      <c r="I397" s="44"/>
      <c r="AJ397" s="30"/>
      <c r="AL397" s="30"/>
      <c r="AM397" s="30"/>
      <c r="AV397" s="2"/>
      <c r="BN397"/>
      <c r="BO397"/>
      <c r="BP397"/>
      <c r="BQ397"/>
    </row>
    <row r="398" spans="9:71" x14ac:dyDescent="0.25">
      <c r="I398" s="44"/>
      <c r="AJ398" s="30"/>
      <c r="AL398" s="30"/>
      <c r="AM398" s="30"/>
      <c r="AV398" s="2"/>
      <c r="BN398"/>
      <c r="BO398"/>
      <c r="BP398"/>
      <c r="BQ398"/>
    </row>
    <row r="399" spans="9:71" x14ac:dyDescent="0.25">
      <c r="I399" s="44"/>
      <c r="AJ399" s="30"/>
      <c r="AL399" s="30"/>
      <c r="AM399" s="30"/>
      <c r="AU399" s="2"/>
      <c r="BN399"/>
      <c r="BO399"/>
      <c r="BP399"/>
    </row>
    <row r="400" spans="9:71" x14ac:dyDescent="0.25">
      <c r="I400" s="44"/>
      <c r="AJ400" s="30"/>
      <c r="AL400" s="30"/>
      <c r="AM400" s="30"/>
      <c r="AU400" s="2"/>
      <c r="BN400"/>
      <c r="BO400"/>
      <c r="BP400"/>
    </row>
    <row r="401" spans="9:67" x14ac:dyDescent="0.25">
      <c r="I401" s="44"/>
      <c r="AJ401" s="30"/>
      <c r="AL401" s="30"/>
      <c r="AM401" s="30"/>
      <c r="AT401" s="2"/>
      <c r="BN401"/>
      <c r="BO401"/>
    </row>
    <row r="402" spans="9:67" x14ac:dyDescent="0.25">
      <c r="I402" s="44"/>
      <c r="AJ402" s="30"/>
      <c r="AL402" s="30"/>
      <c r="AM402" s="30"/>
      <c r="AT402" s="2"/>
      <c r="BN402"/>
      <c r="BO402"/>
    </row>
    <row r="403" spans="9:67" x14ac:dyDescent="0.25">
      <c r="I403" s="44"/>
      <c r="AJ403" s="30"/>
      <c r="AL403" s="30"/>
      <c r="AM403" s="30"/>
      <c r="AT403" s="2"/>
      <c r="BN403"/>
      <c r="BO403"/>
    </row>
    <row r="404" spans="9:67" x14ac:dyDescent="0.25">
      <c r="I404" s="44"/>
      <c r="AJ404" s="30"/>
      <c r="AL404" s="30"/>
      <c r="AM404" s="30"/>
      <c r="AS404" s="2"/>
      <c r="BN404"/>
    </row>
    <row r="405" spans="9:67" x14ac:dyDescent="0.25">
      <c r="I405" s="44"/>
      <c r="AJ405" s="30"/>
      <c r="AL405" s="30"/>
      <c r="AM405" s="30"/>
      <c r="AS405" s="2"/>
      <c r="BN405"/>
    </row>
    <row r="406" spans="9:67" x14ac:dyDescent="0.25">
      <c r="I406" s="44"/>
      <c r="AJ406" s="30"/>
      <c r="AL406" s="30"/>
      <c r="AM406" s="30"/>
      <c r="AS406" s="2"/>
      <c r="BN406"/>
    </row>
    <row r="407" spans="9:67" x14ac:dyDescent="0.25">
      <c r="I407" s="44"/>
      <c r="AI407" s="30"/>
      <c r="AK407" s="30"/>
      <c r="AL407" s="30"/>
      <c r="AM407" s="30"/>
    </row>
    <row r="408" spans="9:67" x14ac:dyDescent="0.25">
      <c r="I408" s="44"/>
      <c r="P408" s="30"/>
      <c r="V408" s="30"/>
      <c r="AF408" s="30"/>
      <c r="AH408" s="30"/>
      <c r="AI408" s="30"/>
      <c r="AJ408" s="30"/>
      <c r="AK408" s="30"/>
      <c r="AL408" s="30"/>
      <c r="AM408" s="30"/>
      <c r="AN408" s="30"/>
      <c r="AO408" s="2"/>
      <c r="AR408" s="30"/>
      <c r="BK408" s="2"/>
      <c r="BL408" s="2"/>
      <c r="BM408" s="2"/>
    </row>
    <row r="409" spans="9:67" x14ac:dyDescent="0.25">
      <c r="I409" s="44"/>
      <c r="P409" s="30"/>
      <c r="V409" s="30"/>
      <c r="AF409" s="30"/>
      <c r="AH409" s="30"/>
      <c r="AI409" s="30"/>
      <c r="AJ409" s="30"/>
      <c r="AK409" s="30"/>
      <c r="AL409" s="30"/>
      <c r="AM409" s="30"/>
      <c r="AN409" s="30"/>
      <c r="AO409" s="2"/>
      <c r="AR409" s="30"/>
      <c r="BK409" s="2"/>
      <c r="BL409" s="2"/>
      <c r="BM409" s="2"/>
    </row>
    <row r="410" spans="9:67" x14ac:dyDescent="0.25">
      <c r="I410" s="44"/>
      <c r="P410" s="30"/>
      <c r="V410" s="30"/>
      <c r="AF410" s="30"/>
      <c r="AH410" s="30"/>
      <c r="AI410" s="30"/>
      <c r="AJ410" s="30"/>
      <c r="AK410" s="30"/>
      <c r="AL410" s="30"/>
      <c r="AM410" s="30"/>
      <c r="AN410" s="30"/>
      <c r="AO410" s="2"/>
      <c r="AR410" s="30"/>
      <c r="BK410" s="2"/>
      <c r="BL410" s="2"/>
      <c r="BM410" s="2"/>
    </row>
    <row r="411" spans="9:67" x14ac:dyDescent="0.25">
      <c r="I411" s="44"/>
      <c r="P411" s="30"/>
      <c r="V411" s="30"/>
      <c r="AF411" s="30"/>
      <c r="AH411" s="30"/>
      <c r="AI411" s="30"/>
      <c r="AJ411" s="30"/>
      <c r="AK411" s="30"/>
      <c r="AL411" s="30"/>
      <c r="AM411" s="30"/>
      <c r="AN411" s="30"/>
      <c r="AO411" s="2"/>
      <c r="AR411" s="30"/>
      <c r="BK411" s="2"/>
      <c r="BL411" s="2"/>
      <c r="BM411" s="2"/>
    </row>
    <row r="412" spans="9:67" x14ac:dyDescent="0.25">
      <c r="I412" s="44"/>
      <c r="P412" s="30"/>
      <c r="V412" s="30"/>
      <c r="AF412" s="30"/>
      <c r="AH412" s="30"/>
      <c r="AI412" s="30"/>
      <c r="AJ412" s="30"/>
      <c r="AK412" s="30"/>
      <c r="AL412" s="30"/>
      <c r="AM412" s="30"/>
      <c r="AN412" s="30"/>
      <c r="AO412" s="2"/>
      <c r="AR412" s="30"/>
      <c r="BK412" s="2"/>
      <c r="BL412" s="2"/>
      <c r="BM412" s="2"/>
    </row>
    <row r="413" spans="9:67" x14ac:dyDescent="0.25">
      <c r="I413" s="44"/>
      <c r="P413" s="30"/>
      <c r="V413" s="30"/>
      <c r="AF413" s="30"/>
      <c r="AH413" s="30"/>
      <c r="AI413" s="30"/>
      <c r="AJ413" s="30"/>
      <c r="AK413" s="30"/>
      <c r="AL413" s="30"/>
      <c r="AM413" s="30"/>
      <c r="AN413" s="30"/>
      <c r="AO413" s="2"/>
      <c r="AR413" s="30"/>
      <c r="BK413" s="2"/>
      <c r="BL413" s="2"/>
      <c r="BM413" s="2"/>
    </row>
    <row r="414" spans="9:67" x14ac:dyDescent="0.25">
      <c r="I414" s="44"/>
      <c r="P414" s="30"/>
      <c r="V414" s="30"/>
      <c r="AF414" s="30"/>
      <c r="AH414" s="30"/>
      <c r="AI414" s="30"/>
      <c r="AJ414" s="30"/>
      <c r="AK414" s="30"/>
      <c r="AL414" s="30"/>
      <c r="AM414" s="30"/>
      <c r="AN414" s="30"/>
      <c r="AO414" s="2"/>
      <c r="AR414" s="30"/>
      <c r="BK414" s="2"/>
      <c r="BL414" s="2"/>
      <c r="BM414" s="2"/>
    </row>
    <row r="415" spans="9:67" x14ac:dyDescent="0.25">
      <c r="I415" s="44"/>
      <c r="P415" s="30"/>
      <c r="V415" s="30"/>
      <c r="AF415" s="30"/>
      <c r="AH415" s="30"/>
      <c r="AI415" s="30"/>
      <c r="AJ415" s="30"/>
      <c r="AK415" s="30"/>
      <c r="AL415" s="30"/>
      <c r="AM415" s="30"/>
      <c r="AN415" s="30"/>
      <c r="AO415" s="2"/>
      <c r="AR415" s="30"/>
      <c r="BK415" s="2"/>
      <c r="BL415" s="2"/>
      <c r="BM415" s="2"/>
    </row>
    <row r="416" spans="9:67" x14ac:dyDescent="0.25">
      <c r="I416" s="44"/>
      <c r="P416" s="30"/>
      <c r="V416" s="30"/>
      <c r="AF416" s="30"/>
      <c r="AH416" s="30"/>
      <c r="AI416" s="30"/>
      <c r="AJ416" s="30"/>
      <c r="AK416" s="30"/>
      <c r="AL416" s="30"/>
      <c r="AM416" s="30"/>
      <c r="AN416" s="30"/>
      <c r="AO416" s="2"/>
      <c r="AR416" s="30"/>
      <c r="BK416" s="2"/>
      <c r="BL416" s="2"/>
      <c r="BM416" s="2"/>
    </row>
    <row r="417" spans="9:65" x14ac:dyDescent="0.25">
      <c r="I417" s="44"/>
      <c r="P417" s="30"/>
      <c r="V417" s="30"/>
      <c r="AF417" s="30"/>
      <c r="AH417" s="30"/>
      <c r="AI417" s="30"/>
      <c r="AJ417" s="30"/>
      <c r="AK417" s="30"/>
      <c r="AL417" s="30"/>
      <c r="AM417" s="30"/>
      <c r="AN417" s="30"/>
      <c r="AO417" s="2"/>
      <c r="AR417" s="30"/>
      <c r="BK417" s="2"/>
      <c r="BL417" s="2"/>
      <c r="BM417" s="2"/>
    </row>
    <row r="418" spans="9:65" x14ac:dyDescent="0.25">
      <c r="I418" s="44"/>
      <c r="P418" s="30"/>
      <c r="V418" s="30"/>
      <c r="AF418" s="30"/>
      <c r="AH418" s="30"/>
      <c r="AI418" s="30"/>
      <c r="AJ418" s="30"/>
      <c r="AK418" s="30"/>
      <c r="AL418" s="30"/>
      <c r="AM418" s="30"/>
      <c r="AN418" s="30"/>
      <c r="AO418" s="2"/>
      <c r="AR418" s="30"/>
      <c r="BK418" s="2"/>
      <c r="BL418" s="2"/>
      <c r="BM418" s="2"/>
    </row>
    <row r="419" spans="9:65" x14ac:dyDescent="0.25">
      <c r="I419" s="44"/>
      <c r="P419" s="30"/>
      <c r="V419" s="30"/>
      <c r="AF419" s="30"/>
      <c r="AH419" s="30"/>
      <c r="AI419" s="30"/>
      <c r="AJ419" s="30"/>
      <c r="AK419" s="30"/>
      <c r="AL419" s="30"/>
      <c r="AM419" s="30"/>
      <c r="AN419" s="30"/>
      <c r="AO419" s="2"/>
      <c r="AR419" s="30"/>
      <c r="BK419" s="2"/>
      <c r="BL419" s="2"/>
      <c r="BM419" s="2"/>
    </row>
    <row r="420" spans="9:65" x14ac:dyDescent="0.25">
      <c r="I420" s="44"/>
      <c r="P420" s="30"/>
      <c r="V420" s="30"/>
      <c r="AF420" s="30"/>
      <c r="AH420" s="30"/>
      <c r="AI420" s="30"/>
      <c r="AJ420" s="30"/>
      <c r="AK420" s="30"/>
      <c r="AL420" s="30"/>
      <c r="AM420" s="30"/>
      <c r="AN420" s="30"/>
      <c r="AO420" s="2"/>
      <c r="AR420" s="30"/>
      <c r="BK420" s="2"/>
      <c r="BL420" s="2"/>
      <c r="BM420" s="2"/>
    </row>
    <row r="421" spans="9:65" x14ac:dyDescent="0.25">
      <c r="I421" s="44"/>
      <c r="P421" s="30"/>
      <c r="V421" s="30"/>
      <c r="AF421" s="30"/>
      <c r="AH421" s="30"/>
      <c r="AI421" s="30"/>
      <c r="AJ421" s="30"/>
      <c r="AK421" s="30"/>
      <c r="AL421" s="30"/>
      <c r="AM421" s="30"/>
      <c r="AN421" s="30"/>
      <c r="AO421" s="2"/>
      <c r="AR421" s="30"/>
      <c r="BK421" s="2"/>
      <c r="BL421" s="2"/>
      <c r="BM421" s="2"/>
    </row>
    <row r="422" spans="9:65" x14ac:dyDescent="0.25">
      <c r="I422" s="44"/>
      <c r="P422" s="30"/>
      <c r="V422" s="30"/>
      <c r="AF422" s="30"/>
      <c r="AH422" s="30"/>
      <c r="AI422" s="30"/>
      <c r="AJ422" s="30"/>
      <c r="AK422" s="30"/>
      <c r="AL422" s="30"/>
      <c r="AM422" s="30"/>
      <c r="AN422" s="30"/>
      <c r="AO422" s="2"/>
      <c r="AR422" s="30"/>
      <c r="BK422" s="2"/>
      <c r="BL422" s="2"/>
      <c r="BM422" s="2"/>
    </row>
    <row r="423" spans="9:65" x14ac:dyDescent="0.25">
      <c r="I423" s="44"/>
      <c r="P423" s="30"/>
      <c r="V423" s="30"/>
      <c r="Y423" s="2"/>
      <c r="AF423" s="30"/>
      <c r="AH423" s="30"/>
      <c r="AI423" s="30"/>
      <c r="AJ423" s="30"/>
      <c r="AK423" s="30"/>
      <c r="AL423" s="30"/>
      <c r="AM423" s="30"/>
      <c r="AN423" s="30"/>
      <c r="AR423" s="30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</row>
    <row r="424" spans="9:65" x14ac:dyDescent="0.25">
      <c r="I424" s="44"/>
      <c r="P424" s="30"/>
      <c r="V424" s="30"/>
      <c r="Y424" s="2"/>
      <c r="AF424" s="30"/>
      <c r="AH424" s="30"/>
      <c r="AI424" s="30"/>
      <c r="AJ424" s="30"/>
      <c r="AK424" s="30"/>
      <c r="AL424" s="30"/>
      <c r="AM424" s="30"/>
      <c r="AN424" s="30"/>
      <c r="AR424" s="30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</row>
    <row r="425" spans="9:65" x14ac:dyDescent="0.25">
      <c r="I425" s="44"/>
      <c r="P425" s="30"/>
      <c r="V425" s="30"/>
      <c r="Y425" s="2"/>
      <c r="AF425" s="30"/>
      <c r="AH425" s="30"/>
      <c r="AI425" s="30"/>
      <c r="AJ425" s="30"/>
      <c r="AK425" s="30"/>
      <c r="AL425" s="30"/>
      <c r="AM425" s="30"/>
      <c r="AN425" s="30"/>
      <c r="AR425" s="30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</row>
    <row r="426" spans="9:65" x14ac:dyDescent="0.25">
      <c r="I426" s="44"/>
      <c r="P426" s="30"/>
      <c r="V426" s="30"/>
      <c r="Y426" s="2"/>
      <c r="AF426" s="30"/>
      <c r="AH426" s="30"/>
      <c r="AI426" s="30"/>
      <c r="AJ426" s="30"/>
      <c r="AK426" s="30"/>
      <c r="AL426" s="30"/>
      <c r="AM426" s="30"/>
      <c r="AN426" s="30"/>
      <c r="AR426" s="30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</row>
    <row r="427" spans="9:65" x14ac:dyDescent="0.25">
      <c r="I427" s="44"/>
      <c r="P427" s="30"/>
      <c r="V427" s="30"/>
      <c r="AF427" s="30"/>
      <c r="AH427" s="30"/>
      <c r="AI427" s="30"/>
      <c r="AJ427" s="30"/>
      <c r="AK427" s="30"/>
      <c r="AL427" s="30"/>
      <c r="AM427" s="30"/>
      <c r="AN427" s="30"/>
      <c r="AR427" s="30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</row>
    <row r="428" spans="9:65" x14ac:dyDescent="0.25">
      <c r="I428" s="44"/>
      <c r="P428" s="30"/>
      <c r="V428" s="30"/>
      <c r="AF428" s="30"/>
      <c r="AH428" s="30"/>
      <c r="AI428" s="30"/>
      <c r="AJ428" s="30"/>
      <c r="AK428" s="30"/>
      <c r="AL428" s="30"/>
      <c r="AM428" s="30"/>
      <c r="AN428" s="30"/>
      <c r="AR428" s="30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</row>
    <row r="429" spans="9:65" x14ac:dyDescent="0.25">
      <c r="I429" s="44"/>
      <c r="P429" s="30"/>
      <c r="V429" s="30"/>
      <c r="AF429" s="30"/>
      <c r="AH429" s="30"/>
      <c r="AI429" s="30"/>
      <c r="AJ429" s="30"/>
      <c r="AK429" s="30"/>
      <c r="AL429" s="30"/>
      <c r="AM429" s="30"/>
      <c r="AN429" s="30"/>
      <c r="AR429" s="30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</row>
    <row r="430" spans="9:65" x14ac:dyDescent="0.25">
      <c r="I430" s="44"/>
      <c r="P430" s="30"/>
      <c r="V430" s="30"/>
      <c r="AF430" s="30"/>
      <c r="AH430" s="30"/>
      <c r="AI430" s="30"/>
      <c r="AJ430" s="30"/>
      <c r="AK430" s="30"/>
      <c r="AL430" s="30"/>
      <c r="AM430" s="30"/>
      <c r="AN430" s="30"/>
      <c r="AR430" s="30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</row>
    <row r="431" spans="9:65" x14ac:dyDescent="0.25">
      <c r="I431" s="44"/>
      <c r="P431" s="30"/>
      <c r="V431" s="30"/>
      <c r="AF431" s="30"/>
      <c r="AH431" s="30"/>
      <c r="AI431" s="30"/>
      <c r="AJ431" s="30"/>
      <c r="AK431" s="30"/>
      <c r="AL431" s="30"/>
      <c r="AM431" s="30"/>
      <c r="AN431" s="30"/>
      <c r="AR431" s="30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</row>
    <row r="432" spans="9:65" x14ac:dyDescent="0.25">
      <c r="I432" s="44"/>
      <c r="P432" s="30"/>
      <c r="V432" s="30"/>
      <c r="AF432" s="30"/>
      <c r="AG432" s="30"/>
      <c r="AH432" s="30"/>
      <c r="AI432" s="30"/>
      <c r="AJ432" s="30"/>
      <c r="AK432" s="30"/>
      <c r="AL432" s="30"/>
      <c r="AM432" s="30"/>
      <c r="AN432" s="30"/>
      <c r="AR432" s="30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</row>
    <row r="433" spans="9:65" x14ac:dyDescent="0.25">
      <c r="I433" s="44"/>
      <c r="P433" s="30"/>
      <c r="V433" s="30"/>
      <c r="AF433" s="30"/>
      <c r="AG433" s="30"/>
      <c r="AH433" s="30"/>
      <c r="AI433" s="30"/>
      <c r="AJ433" s="30"/>
      <c r="AK433" s="30"/>
      <c r="AL433" s="30"/>
      <c r="AM433" s="30"/>
      <c r="AN433" s="30"/>
      <c r="AR433" s="30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</row>
    <row r="434" spans="9:65" x14ac:dyDescent="0.25">
      <c r="I434" s="44"/>
      <c r="P434" s="30"/>
      <c r="V434" s="30"/>
      <c r="AF434" s="30"/>
      <c r="AG434" s="30"/>
      <c r="AH434" s="30"/>
      <c r="AI434" s="30"/>
      <c r="AJ434" s="30"/>
      <c r="AK434" s="30"/>
      <c r="AL434" s="30"/>
      <c r="AM434" s="30"/>
      <c r="AN434" s="30"/>
      <c r="AR434" s="30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</row>
    <row r="435" spans="9:65" x14ac:dyDescent="0.25">
      <c r="I435" s="44"/>
      <c r="P435" s="30"/>
      <c r="V435" s="30"/>
      <c r="AF435" s="30"/>
      <c r="AG435" s="30"/>
      <c r="AH435" s="30"/>
      <c r="AI435" s="30"/>
      <c r="AJ435" s="30"/>
      <c r="AK435" s="30"/>
      <c r="AL435" s="30"/>
      <c r="AM435" s="30"/>
      <c r="AN435" s="30"/>
      <c r="AR435" s="30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</row>
    <row r="436" spans="9:65" x14ac:dyDescent="0.25">
      <c r="I436" s="44"/>
      <c r="P436" s="30"/>
      <c r="V436" s="30"/>
      <c r="AF436" s="30"/>
      <c r="AG436" s="30"/>
      <c r="AH436" s="30"/>
      <c r="AI436" s="30"/>
      <c r="AJ436" s="30"/>
      <c r="AK436" s="30"/>
      <c r="AL436" s="30"/>
      <c r="AM436" s="30"/>
      <c r="AN436" s="30"/>
      <c r="AR436" s="30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</row>
    <row r="437" spans="9:65" x14ac:dyDescent="0.25">
      <c r="I437" s="44"/>
      <c r="P437" s="30"/>
      <c r="V437" s="30"/>
      <c r="AF437" s="30"/>
      <c r="AG437" s="30"/>
      <c r="AH437" s="30"/>
      <c r="AI437" s="30"/>
      <c r="AJ437" s="30"/>
      <c r="AK437" s="30"/>
      <c r="AL437" s="30"/>
      <c r="AM437" s="30"/>
      <c r="AN437" s="30"/>
      <c r="AR437" s="30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</row>
    <row r="438" spans="9:65" x14ac:dyDescent="0.25">
      <c r="I438" s="44"/>
      <c r="P438" s="30"/>
      <c r="V438" s="30"/>
      <c r="AF438" s="30"/>
      <c r="AG438" s="30"/>
      <c r="AH438" s="30"/>
      <c r="AI438" s="30"/>
      <c r="AJ438" s="30"/>
      <c r="AK438" s="30"/>
      <c r="AL438" s="30"/>
      <c r="AM438" s="30"/>
      <c r="AN438" s="30"/>
      <c r="AR438" s="30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</row>
    <row r="439" spans="9:65" x14ac:dyDescent="0.25">
      <c r="I439" s="44"/>
      <c r="P439" s="30"/>
      <c r="V439" s="30"/>
      <c r="AF439" s="30"/>
      <c r="AG439" s="30"/>
      <c r="AH439" s="30"/>
      <c r="AI439" s="30"/>
      <c r="AJ439" s="30"/>
      <c r="AK439" s="30"/>
      <c r="AL439" s="30"/>
      <c r="AM439" s="30"/>
      <c r="AN439" s="30"/>
      <c r="AR439" s="30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</row>
    <row r="440" spans="9:65" x14ac:dyDescent="0.25">
      <c r="I440" s="44"/>
      <c r="P440" s="30"/>
      <c r="V440" s="30"/>
      <c r="AF440" s="30"/>
      <c r="AG440" s="30"/>
      <c r="AH440" s="30"/>
      <c r="AI440" s="30"/>
      <c r="AJ440" s="30"/>
      <c r="AK440" s="30"/>
      <c r="AL440" s="30"/>
      <c r="AM440" s="30"/>
      <c r="AN440" s="30"/>
      <c r="AR440" s="30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</row>
    <row r="441" spans="9:65" x14ac:dyDescent="0.25">
      <c r="I441" s="44"/>
      <c r="P441" s="30"/>
      <c r="V441" s="30"/>
      <c r="AF441" s="30"/>
      <c r="AG441" s="30"/>
      <c r="AH441" s="30"/>
      <c r="AI441" s="30"/>
      <c r="AJ441" s="30"/>
      <c r="AK441" s="30"/>
      <c r="AL441" s="30"/>
      <c r="AM441" s="30"/>
      <c r="AN441" s="30"/>
      <c r="AR441" s="30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</row>
    <row r="442" spans="9:65" x14ac:dyDescent="0.25">
      <c r="I442" s="44"/>
      <c r="P442" s="30"/>
      <c r="V442" s="30"/>
      <c r="AF442" s="30"/>
      <c r="AG442" s="30"/>
      <c r="AH442" s="30"/>
      <c r="AI442" s="30"/>
      <c r="AJ442" s="30"/>
      <c r="AK442" s="30"/>
      <c r="AL442" s="30"/>
      <c r="AM442" s="30"/>
      <c r="AN442" s="30"/>
      <c r="AR442" s="30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</row>
    <row r="443" spans="9:65" x14ac:dyDescent="0.25">
      <c r="I443" s="44"/>
      <c r="P443" s="30"/>
      <c r="V443" s="30"/>
      <c r="AF443" s="30"/>
      <c r="AG443" s="30"/>
      <c r="AH443" s="30"/>
      <c r="AI443" s="30"/>
      <c r="AJ443" s="30"/>
      <c r="AK443" s="30"/>
      <c r="AL443" s="30"/>
      <c r="AM443" s="30"/>
      <c r="AN443" s="30"/>
      <c r="AR443" s="30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</row>
    <row r="444" spans="9:65" x14ac:dyDescent="0.25">
      <c r="I444" s="44"/>
      <c r="P444" s="30"/>
      <c r="V444" s="30"/>
      <c r="AF444" s="30"/>
      <c r="AG444" s="30"/>
      <c r="AH444" s="30"/>
      <c r="AI444" s="30"/>
      <c r="AJ444" s="30"/>
      <c r="AK444" s="30"/>
      <c r="AL444" s="30"/>
      <c r="AM444" s="30"/>
      <c r="AN444" s="30"/>
      <c r="AR444" s="30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</row>
    <row r="445" spans="9:65" x14ac:dyDescent="0.25">
      <c r="I445" s="44"/>
      <c r="P445" s="30"/>
      <c r="V445" s="30"/>
      <c r="AF445" s="30"/>
      <c r="AG445" s="30"/>
      <c r="AH445" s="30"/>
      <c r="AI445" s="30"/>
      <c r="AJ445" s="30"/>
      <c r="AK445" s="30"/>
      <c r="AL445" s="30"/>
      <c r="AM445" s="30"/>
      <c r="AN445" s="30"/>
      <c r="AR445" s="30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</row>
    <row r="446" spans="9:65" x14ac:dyDescent="0.25">
      <c r="I446" s="44"/>
      <c r="P446" s="30"/>
      <c r="V446" s="30"/>
      <c r="AF446" s="30"/>
      <c r="AG446" s="30"/>
      <c r="AH446" s="30"/>
      <c r="AI446" s="30"/>
      <c r="AJ446" s="30"/>
      <c r="AK446" s="30"/>
      <c r="AL446" s="30"/>
      <c r="AM446" s="30"/>
      <c r="AN446" s="30"/>
      <c r="AR446" s="30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</row>
    <row r="447" spans="9:65" x14ac:dyDescent="0.25">
      <c r="I447" s="44"/>
      <c r="P447" s="30"/>
      <c r="V447" s="30"/>
      <c r="AF447" s="30"/>
      <c r="AG447" s="30"/>
      <c r="AH447" s="30"/>
      <c r="AI447" s="30"/>
      <c r="AJ447" s="30"/>
      <c r="AK447" s="30"/>
      <c r="AL447" s="30"/>
      <c r="AM447" s="30"/>
      <c r="AN447" s="30"/>
      <c r="AR447" s="30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</row>
    <row r="448" spans="9:65" x14ac:dyDescent="0.25">
      <c r="I448" s="44"/>
      <c r="P448" s="30"/>
      <c r="V448" s="30"/>
      <c r="AF448" s="30"/>
      <c r="AG448" s="30"/>
      <c r="AH448" s="30"/>
      <c r="AI448" s="30"/>
      <c r="AJ448" s="30"/>
      <c r="AK448" s="30"/>
      <c r="AL448" s="30"/>
      <c r="AM448" s="30"/>
      <c r="AN448" s="30"/>
      <c r="AR448" s="30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</row>
    <row r="449" spans="9:65" x14ac:dyDescent="0.25">
      <c r="I449" s="44"/>
      <c r="P449" s="30"/>
      <c r="V449" s="30"/>
      <c r="AF449" s="30"/>
      <c r="AG449" s="30"/>
      <c r="AH449" s="30"/>
      <c r="AI449" s="30"/>
      <c r="AJ449" s="30"/>
      <c r="AK449" s="30"/>
      <c r="AL449" s="30"/>
      <c r="AM449" s="30"/>
      <c r="AN449" s="30"/>
      <c r="AR449" s="30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</row>
    <row r="450" spans="9:65" x14ac:dyDescent="0.25">
      <c r="I450" s="44"/>
      <c r="P450" s="30"/>
      <c r="V450" s="30"/>
      <c r="AF450" s="30"/>
      <c r="AG450" s="30"/>
      <c r="AH450" s="30"/>
      <c r="AI450" s="30"/>
      <c r="AJ450" s="30"/>
      <c r="AK450" s="30"/>
      <c r="AL450" s="30"/>
      <c r="AM450" s="30"/>
      <c r="AN450" s="30"/>
      <c r="AR450" s="30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</row>
    <row r="451" spans="9:65" x14ac:dyDescent="0.25">
      <c r="I451" s="44"/>
      <c r="P451" s="30"/>
      <c r="V451" s="30"/>
      <c r="AF451" s="30"/>
      <c r="AG451" s="30"/>
      <c r="AH451" s="30"/>
      <c r="AI451" s="30"/>
      <c r="AJ451" s="30"/>
      <c r="AK451" s="30"/>
      <c r="AL451" s="30"/>
      <c r="AM451" s="30"/>
      <c r="AN451" s="30"/>
      <c r="AR451" s="30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</row>
    <row r="452" spans="9:65" x14ac:dyDescent="0.25">
      <c r="I452" s="44"/>
      <c r="P452" s="30"/>
      <c r="V452" s="30"/>
      <c r="AF452" s="30"/>
      <c r="AG452" s="30"/>
      <c r="AH452" s="30"/>
      <c r="AI452" s="30"/>
      <c r="AJ452" s="30"/>
      <c r="AK452" s="30"/>
      <c r="AL452" s="30"/>
      <c r="AM452" s="30"/>
      <c r="AN452" s="30"/>
      <c r="AR452" s="30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</row>
    <row r="453" spans="9:65" x14ac:dyDescent="0.25">
      <c r="I453" s="44"/>
      <c r="P453" s="30"/>
      <c r="V453" s="30"/>
      <c r="AF453" s="30"/>
      <c r="AG453" s="30"/>
      <c r="AH453" s="30"/>
      <c r="AI453" s="30"/>
      <c r="AJ453" s="30"/>
      <c r="AK453" s="30"/>
      <c r="AL453" s="30"/>
      <c r="AM453" s="30"/>
      <c r="AN453" s="30"/>
      <c r="AR453" s="30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</row>
    <row r="454" spans="9:65" x14ac:dyDescent="0.25">
      <c r="I454" s="44"/>
      <c r="P454" s="30"/>
      <c r="V454" s="30"/>
      <c r="AF454" s="30"/>
      <c r="AG454" s="30"/>
      <c r="AH454" s="30"/>
      <c r="AI454" s="30"/>
      <c r="AJ454" s="30"/>
      <c r="AK454" s="30"/>
      <c r="AL454" s="30"/>
      <c r="AM454" s="30"/>
      <c r="AN454" s="30"/>
      <c r="AR454" s="30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</row>
    <row r="455" spans="9:65" x14ac:dyDescent="0.25">
      <c r="I455" s="44"/>
      <c r="P455" s="30"/>
      <c r="V455" s="30"/>
      <c r="AF455" s="30"/>
      <c r="AG455" s="30"/>
      <c r="AH455" s="30"/>
      <c r="AI455" s="30"/>
      <c r="AJ455" s="30"/>
      <c r="AK455" s="30"/>
      <c r="AL455" s="30"/>
      <c r="AM455" s="30"/>
      <c r="AN455" s="30"/>
      <c r="AR455" s="30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</row>
    <row r="456" spans="9:65" x14ac:dyDescent="0.25">
      <c r="I456" s="44"/>
      <c r="P456" s="30"/>
      <c r="V456" s="30"/>
      <c r="AF456" s="30"/>
      <c r="AG456" s="30"/>
      <c r="AH456" s="30"/>
      <c r="AI456" s="30"/>
      <c r="AJ456" s="30"/>
      <c r="AK456" s="30"/>
      <c r="AL456" s="30"/>
      <c r="AM456" s="30"/>
      <c r="AN456" s="30"/>
      <c r="AR456" s="30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</row>
    <row r="457" spans="9:65" x14ac:dyDescent="0.25">
      <c r="I457" s="44"/>
      <c r="P457" s="30"/>
      <c r="V457" s="30"/>
      <c r="AF457" s="30"/>
      <c r="AG457" s="30"/>
      <c r="AH457" s="30"/>
      <c r="AI457" s="30"/>
      <c r="AJ457" s="30"/>
      <c r="AK457" s="30"/>
      <c r="AL457" s="30"/>
      <c r="AM457" s="30"/>
      <c r="AN457" s="30"/>
      <c r="AR457" s="30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</row>
    <row r="458" spans="9:65" x14ac:dyDescent="0.25">
      <c r="I458" s="44"/>
      <c r="P458" s="30"/>
      <c r="V458" s="30"/>
      <c r="AF458" s="30"/>
      <c r="AG458" s="30"/>
      <c r="AH458" s="30"/>
      <c r="AI458" s="30"/>
      <c r="AJ458" s="30"/>
      <c r="AK458" s="30"/>
      <c r="AL458" s="30"/>
      <c r="AM458" s="30"/>
      <c r="AN458" s="30"/>
      <c r="AR458" s="30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</row>
    <row r="459" spans="9:65" x14ac:dyDescent="0.25">
      <c r="I459" s="44"/>
      <c r="P459" s="30"/>
      <c r="V459" s="30"/>
      <c r="AF459" s="30"/>
      <c r="AG459" s="30"/>
      <c r="AH459" s="30"/>
      <c r="AI459" s="30"/>
      <c r="AJ459" s="30"/>
      <c r="AK459" s="30"/>
      <c r="AL459" s="30"/>
      <c r="AM459" s="30"/>
      <c r="AN459" s="30"/>
      <c r="AR459" s="30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</row>
    <row r="460" spans="9:65" x14ac:dyDescent="0.25">
      <c r="I460" s="44"/>
      <c r="P460" s="30"/>
      <c r="V460" s="30"/>
      <c r="AF460" s="30"/>
      <c r="AG460" s="30"/>
      <c r="AH460" s="30"/>
      <c r="AI460" s="30"/>
      <c r="AJ460" s="30"/>
      <c r="AK460" s="30"/>
      <c r="AL460" s="30"/>
      <c r="AM460" s="30"/>
      <c r="AN460" s="30"/>
      <c r="AR460" s="30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</row>
    <row r="461" spans="9:65" x14ac:dyDescent="0.25">
      <c r="I461" s="44"/>
      <c r="P461" s="30"/>
      <c r="V461" s="30"/>
      <c r="AF461" s="30"/>
      <c r="AG461" s="30"/>
      <c r="AH461" s="30"/>
      <c r="AI461" s="30"/>
      <c r="AJ461" s="30"/>
      <c r="AK461" s="30"/>
      <c r="AL461" s="30"/>
      <c r="AM461" s="30"/>
      <c r="AN461" s="30"/>
      <c r="AR461" s="30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</row>
    <row r="462" spans="9:65" x14ac:dyDescent="0.25">
      <c r="I462" s="44"/>
      <c r="P462" s="30"/>
      <c r="V462" s="30"/>
      <c r="AF462" s="30"/>
      <c r="AG462" s="30"/>
      <c r="AH462" s="30"/>
      <c r="AI462" s="30"/>
      <c r="AJ462" s="30"/>
      <c r="AK462" s="30"/>
      <c r="AL462" s="30"/>
      <c r="AM462" s="30"/>
      <c r="AN462" s="30"/>
      <c r="AR462" s="30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</row>
    <row r="463" spans="9:65" x14ac:dyDescent="0.25">
      <c r="I463" s="44"/>
      <c r="P463" s="30"/>
      <c r="V463" s="30"/>
      <c r="AF463" s="30"/>
      <c r="AG463" s="30"/>
      <c r="AH463" s="30"/>
      <c r="AI463" s="30"/>
      <c r="AJ463" s="30"/>
      <c r="AK463" s="30"/>
      <c r="AL463" s="30"/>
      <c r="AM463" s="30"/>
      <c r="AN463" s="30"/>
      <c r="AR463" s="30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</row>
    <row r="464" spans="9:65" x14ac:dyDescent="0.25">
      <c r="I464" s="44"/>
      <c r="P464" s="30"/>
      <c r="V464" s="30"/>
      <c r="AF464" s="30"/>
      <c r="AG464" s="30"/>
      <c r="AH464" s="30"/>
      <c r="AI464" s="30"/>
      <c r="AJ464" s="30"/>
      <c r="AK464" s="30"/>
      <c r="AL464" s="30"/>
      <c r="AM464" s="30"/>
      <c r="AN464" s="30"/>
      <c r="AR464" s="30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</row>
    <row r="465" spans="9:65" x14ac:dyDescent="0.25">
      <c r="I465" s="44"/>
      <c r="P465" s="30"/>
      <c r="V465" s="30"/>
      <c r="AF465" s="30"/>
      <c r="AG465" s="30"/>
      <c r="AH465" s="30"/>
      <c r="AI465" s="30"/>
      <c r="AJ465" s="30"/>
      <c r="AK465" s="30"/>
      <c r="AL465" s="30"/>
      <c r="AM465" s="30"/>
      <c r="AN465" s="30"/>
      <c r="AR465" s="30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</row>
    <row r="466" spans="9:65" x14ac:dyDescent="0.25">
      <c r="I466" s="44"/>
      <c r="P466" s="30"/>
      <c r="V466" s="30"/>
      <c r="AF466" s="30"/>
      <c r="AG466" s="30"/>
      <c r="AH466" s="30"/>
      <c r="AI466" s="30"/>
      <c r="AJ466" s="30"/>
      <c r="AK466" s="30"/>
      <c r="AL466" s="30"/>
      <c r="AM466" s="30"/>
      <c r="AN466" s="30"/>
      <c r="AR466" s="30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</row>
    <row r="467" spans="9:65" x14ac:dyDescent="0.25">
      <c r="I467" s="44"/>
      <c r="P467" s="30"/>
      <c r="V467" s="30"/>
      <c r="AF467" s="30"/>
      <c r="AG467" s="30"/>
      <c r="AH467" s="30"/>
      <c r="AI467" s="30"/>
      <c r="AJ467" s="30"/>
      <c r="AK467" s="30"/>
      <c r="AL467" s="30"/>
      <c r="AM467" s="30"/>
      <c r="AN467" s="30"/>
      <c r="AR467" s="30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</row>
    <row r="468" spans="9:65" x14ac:dyDescent="0.25">
      <c r="I468" s="44"/>
      <c r="P468" s="30"/>
      <c r="V468" s="30"/>
      <c r="AF468" s="30"/>
      <c r="AG468" s="30"/>
      <c r="AH468" s="30"/>
      <c r="AI468" s="30"/>
      <c r="AJ468" s="30"/>
      <c r="AK468" s="30"/>
      <c r="AL468" s="30"/>
      <c r="AM468" s="30"/>
      <c r="AN468" s="30"/>
      <c r="AR468" s="30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</row>
    <row r="469" spans="9:65" x14ac:dyDescent="0.25">
      <c r="I469" s="44"/>
      <c r="P469" s="30"/>
      <c r="V469" s="30"/>
      <c r="AF469" s="30"/>
      <c r="AG469" s="30"/>
      <c r="AH469" s="30"/>
      <c r="AI469" s="30"/>
      <c r="AJ469" s="30"/>
      <c r="AK469" s="30"/>
      <c r="AL469" s="30"/>
      <c r="AM469" s="30"/>
      <c r="AN469" s="30"/>
      <c r="AR469" s="30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</row>
    <row r="470" spans="9:65" x14ac:dyDescent="0.25">
      <c r="I470" s="44"/>
      <c r="P470" s="30"/>
      <c r="V470" s="30"/>
      <c r="AF470" s="30"/>
      <c r="AG470" s="30"/>
      <c r="AH470" s="30"/>
      <c r="AI470" s="30"/>
      <c r="AJ470" s="30"/>
      <c r="AK470" s="30"/>
      <c r="AL470" s="30"/>
      <c r="AM470" s="30"/>
      <c r="AN470" s="30"/>
      <c r="AR470" s="30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</row>
    <row r="471" spans="9:65" x14ac:dyDescent="0.25">
      <c r="I471" s="44"/>
      <c r="P471" s="30"/>
      <c r="V471" s="30"/>
      <c r="AF471" s="30"/>
      <c r="AG471" s="30"/>
      <c r="AH471" s="30"/>
      <c r="AI471" s="30"/>
      <c r="AJ471" s="30"/>
      <c r="AK471" s="30"/>
      <c r="AL471" s="30"/>
      <c r="AM471" s="30"/>
      <c r="AN471" s="30"/>
      <c r="AR471" s="30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</row>
    <row r="472" spans="9:65" x14ac:dyDescent="0.25">
      <c r="I472" s="44"/>
      <c r="P472" s="30"/>
      <c r="V472" s="30"/>
      <c r="AF472" s="30"/>
      <c r="AG472" s="30"/>
      <c r="AH472" s="30"/>
      <c r="AI472" s="30"/>
      <c r="AJ472" s="30"/>
      <c r="AK472" s="30"/>
      <c r="AL472" s="30"/>
      <c r="AM472" s="30"/>
      <c r="AN472" s="30"/>
      <c r="AR472" s="30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</row>
    <row r="473" spans="9:65" x14ac:dyDescent="0.25">
      <c r="I473" s="44"/>
      <c r="P473" s="30"/>
      <c r="V473" s="30"/>
      <c r="AF473" s="30"/>
      <c r="AG473" s="30"/>
      <c r="AH473" s="30"/>
      <c r="AI473" s="30"/>
      <c r="AJ473" s="30"/>
      <c r="AK473" s="30"/>
      <c r="AL473" s="30"/>
      <c r="AM473" s="30"/>
      <c r="AN473" s="30"/>
      <c r="AR473" s="30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</row>
    <row r="474" spans="9:65" x14ac:dyDescent="0.25">
      <c r="I474" s="44"/>
      <c r="P474" s="30"/>
      <c r="V474" s="30"/>
      <c r="AF474" s="30"/>
      <c r="AG474" s="30"/>
      <c r="AH474" s="30"/>
      <c r="AI474" s="30"/>
      <c r="AJ474" s="30"/>
      <c r="AK474" s="30"/>
      <c r="AL474" s="30"/>
      <c r="AM474" s="30"/>
      <c r="AN474" s="30"/>
      <c r="AR474" s="30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</row>
    <row r="475" spans="9:65" x14ac:dyDescent="0.25">
      <c r="I475" s="44"/>
      <c r="P475" s="30"/>
      <c r="V475" s="30"/>
      <c r="AF475" s="30"/>
      <c r="AG475" s="30"/>
      <c r="AH475" s="30"/>
      <c r="AI475" s="30"/>
      <c r="AJ475" s="30"/>
      <c r="AK475" s="30"/>
      <c r="AL475" s="30"/>
      <c r="AM475" s="30"/>
      <c r="AN475" s="30"/>
      <c r="AR475" s="30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</row>
    <row r="476" spans="9:65" x14ac:dyDescent="0.25">
      <c r="I476" s="44"/>
      <c r="P476" s="30"/>
      <c r="V476" s="30"/>
      <c r="AF476" s="30"/>
      <c r="AG476" s="30"/>
      <c r="AH476" s="30"/>
      <c r="AI476" s="30"/>
      <c r="AJ476" s="30"/>
      <c r="AK476" s="30"/>
      <c r="AL476" s="30"/>
      <c r="AM476" s="30"/>
      <c r="AN476" s="30"/>
      <c r="AR476" s="30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</row>
    <row r="477" spans="9:65" x14ac:dyDescent="0.25">
      <c r="I477" s="44"/>
      <c r="P477" s="30"/>
      <c r="V477" s="30"/>
      <c r="AF477" s="30"/>
      <c r="AG477" s="30"/>
      <c r="AH477" s="30"/>
      <c r="AI477" s="30"/>
      <c r="AJ477" s="30"/>
      <c r="AK477" s="30"/>
      <c r="AL477" s="30"/>
      <c r="AM477" s="30"/>
      <c r="AN477" s="30"/>
      <c r="AR477" s="30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</row>
    <row r="478" spans="9:65" x14ac:dyDescent="0.25">
      <c r="I478" s="44"/>
      <c r="P478" s="30"/>
      <c r="V478" s="30"/>
      <c r="AF478" s="30"/>
      <c r="AG478" s="30"/>
      <c r="AH478" s="30"/>
      <c r="AI478" s="30"/>
      <c r="AJ478" s="30"/>
      <c r="AK478" s="30"/>
      <c r="AL478" s="30"/>
      <c r="AM478" s="30"/>
      <c r="AN478" s="30"/>
      <c r="AR478" s="30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</row>
    <row r="479" spans="9:65" x14ac:dyDescent="0.25">
      <c r="I479" s="44"/>
      <c r="P479" s="30"/>
      <c r="V479" s="30"/>
      <c r="AF479" s="30"/>
      <c r="AG479" s="30"/>
      <c r="AH479" s="30"/>
      <c r="AI479" s="30"/>
      <c r="AJ479" s="30"/>
      <c r="AK479" s="30"/>
      <c r="AL479" s="30"/>
      <c r="AM479" s="30"/>
      <c r="AN479" s="30"/>
      <c r="AR479" s="30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</row>
    <row r="480" spans="9:65" x14ac:dyDescent="0.25">
      <c r="I480" s="44"/>
      <c r="P480" s="30"/>
      <c r="V480" s="30"/>
      <c r="AF480" s="30"/>
      <c r="AG480" s="30"/>
      <c r="AH480" s="30"/>
      <c r="AI480" s="30"/>
      <c r="AJ480" s="30"/>
      <c r="AK480" s="30"/>
      <c r="AL480" s="30"/>
      <c r="AM480" s="30"/>
      <c r="AN480" s="30"/>
      <c r="AR480" s="30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</row>
    <row r="481" spans="9:65" x14ac:dyDescent="0.25">
      <c r="I481" s="44"/>
      <c r="P481" s="30"/>
      <c r="V481" s="30"/>
      <c r="AF481" s="30"/>
      <c r="AG481" s="30"/>
      <c r="AH481" s="30"/>
      <c r="AI481" s="30"/>
      <c r="AJ481" s="30"/>
      <c r="AK481" s="30"/>
      <c r="AL481" s="30"/>
      <c r="AM481" s="30"/>
      <c r="AN481" s="30"/>
      <c r="AR481" s="30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</row>
    <row r="482" spans="9:65" x14ac:dyDescent="0.25">
      <c r="I482" s="44"/>
      <c r="P482" s="30"/>
      <c r="V482" s="30"/>
      <c r="AF482" s="30"/>
      <c r="AG482" s="30"/>
      <c r="AH482" s="30"/>
      <c r="AI482" s="30"/>
      <c r="AJ482" s="30"/>
      <c r="AK482" s="30"/>
      <c r="AL482" s="30"/>
      <c r="AM482" s="30"/>
      <c r="AN482" s="30"/>
      <c r="AR482" s="30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</row>
    <row r="483" spans="9:65" x14ac:dyDescent="0.25">
      <c r="I483" s="44"/>
      <c r="P483" s="30"/>
      <c r="V483" s="30"/>
      <c r="AF483" s="30"/>
      <c r="AG483" s="30"/>
      <c r="AH483" s="30"/>
      <c r="AI483" s="30"/>
      <c r="AJ483" s="30"/>
      <c r="AK483" s="30"/>
      <c r="AL483" s="30"/>
      <c r="AM483" s="30"/>
      <c r="AN483" s="30"/>
      <c r="AR483" s="30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</row>
    <row r="484" spans="9:65" x14ac:dyDescent="0.25">
      <c r="I484" s="44"/>
      <c r="P484" s="30"/>
      <c r="V484" s="30"/>
      <c r="AF484" s="30"/>
      <c r="AG484" s="30"/>
      <c r="AH484" s="30"/>
      <c r="AI484" s="30"/>
      <c r="AJ484" s="30"/>
      <c r="AK484" s="30"/>
      <c r="AL484" s="30"/>
      <c r="AM484" s="30"/>
      <c r="AN484" s="30"/>
      <c r="AR484" s="30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</row>
    <row r="485" spans="9:65" x14ac:dyDescent="0.25">
      <c r="I485" s="44"/>
      <c r="P485" s="30"/>
      <c r="V485" s="30"/>
      <c r="AF485" s="30"/>
      <c r="AG485" s="30"/>
      <c r="AH485" s="30"/>
      <c r="AI485" s="30"/>
      <c r="AJ485" s="30"/>
      <c r="AK485" s="30"/>
      <c r="AL485" s="30"/>
      <c r="AM485" s="30"/>
      <c r="AN485" s="30"/>
      <c r="AR485" s="30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</row>
    <row r="486" spans="9:65" x14ac:dyDescent="0.25">
      <c r="I486" s="44"/>
      <c r="P486" s="30"/>
      <c r="V486" s="30"/>
      <c r="AF486" s="30"/>
      <c r="AG486" s="30"/>
      <c r="AH486" s="30"/>
      <c r="AI486" s="30"/>
      <c r="AJ486" s="30"/>
      <c r="AK486" s="30"/>
      <c r="AL486" s="30"/>
      <c r="AM486" s="30"/>
      <c r="AN486" s="30"/>
      <c r="AR486" s="30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</row>
    <row r="487" spans="9:65" x14ac:dyDescent="0.25">
      <c r="I487" s="44"/>
      <c r="P487" s="30"/>
      <c r="V487" s="30"/>
      <c r="AF487" s="30"/>
      <c r="AG487" s="30"/>
      <c r="AH487" s="30"/>
      <c r="AI487" s="30"/>
      <c r="AJ487" s="30"/>
      <c r="AK487" s="30"/>
      <c r="AL487" s="30"/>
      <c r="AM487" s="30"/>
      <c r="AN487" s="30"/>
      <c r="AR487" s="30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</row>
    <row r="488" spans="9:65" x14ac:dyDescent="0.25">
      <c r="I488" s="44"/>
      <c r="P488" s="30"/>
      <c r="V488" s="30"/>
      <c r="AF488" s="30"/>
      <c r="AG488" s="30"/>
      <c r="AH488" s="30"/>
      <c r="AI488" s="30"/>
      <c r="AJ488" s="30"/>
      <c r="AK488" s="30"/>
      <c r="AL488" s="30"/>
      <c r="AM488" s="30"/>
      <c r="AN488" s="30"/>
      <c r="AR488" s="30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</row>
    <row r="489" spans="9:65" x14ac:dyDescent="0.25">
      <c r="I489" s="44"/>
      <c r="P489" s="30"/>
      <c r="V489" s="30"/>
      <c r="AF489" s="30"/>
      <c r="AG489" s="30"/>
      <c r="AH489" s="30"/>
      <c r="AI489" s="30"/>
      <c r="AJ489" s="30"/>
      <c r="AK489" s="30"/>
      <c r="AL489" s="30"/>
      <c r="AM489" s="30"/>
      <c r="AN489" s="30"/>
      <c r="AR489" s="30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</row>
    <row r="490" spans="9:65" x14ac:dyDescent="0.25">
      <c r="I490" s="44"/>
      <c r="P490" s="30"/>
      <c r="V490" s="30"/>
      <c r="AF490" s="30"/>
      <c r="AG490" s="30"/>
      <c r="AH490" s="30"/>
      <c r="AI490" s="30"/>
      <c r="AJ490" s="30"/>
      <c r="AK490" s="30"/>
      <c r="AL490" s="30"/>
      <c r="AM490" s="30"/>
      <c r="AN490" s="30"/>
      <c r="AR490" s="30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</row>
    <row r="491" spans="9:65" x14ac:dyDescent="0.25">
      <c r="I491" s="44"/>
      <c r="P491" s="30"/>
      <c r="V491" s="30"/>
      <c r="AF491" s="30"/>
      <c r="AG491" s="30"/>
      <c r="AH491" s="30"/>
      <c r="AI491" s="30"/>
      <c r="AJ491" s="30"/>
      <c r="AK491" s="30"/>
      <c r="AL491" s="30"/>
      <c r="AM491" s="30"/>
      <c r="AN491" s="30"/>
      <c r="AR491" s="30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</row>
    <row r="492" spans="9:65" x14ac:dyDescent="0.25">
      <c r="I492" s="44"/>
      <c r="P492" s="30"/>
      <c r="V492" s="30"/>
      <c r="AF492" s="30"/>
      <c r="AG492" s="30"/>
      <c r="AH492" s="30"/>
      <c r="AI492" s="30"/>
      <c r="AJ492" s="30"/>
      <c r="AK492" s="30"/>
      <c r="AL492" s="30"/>
      <c r="AM492" s="30"/>
      <c r="AN492" s="30"/>
      <c r="AR492" s="30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</row>
    <row r="493" spans="9:65" x14ac:dyDescent="0.25">
      <c r="I493" s="44"/>
      <c r="P493" s="30"/>
      <c r="V493" s="30"/>
      <c r="AF493" s="30"/>
      <c r="AG493" s="30"/>
      <c r="AH493" s="30"/>
      <c r="AI493" s="30"/>
      <c r="AJ493" s="30"/>
      <c r="AK493" s="30"/>
      <c r="AL493" s="30"/>
      <c r="AM493" s="30"/>
      <c r="AN493" s="30"/>
      <c r="AR493" s="30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</row>
    <row r="494" spans="9:65" x14ac:dyDescent="0.25">
      <c r="I494" s="44"/>
      <c r="P494" s="30"/>
      <c r="V494" s="30"/>
      <c r="AF494" s="30"/>
      <c r="AG494" s="30"/>
      <c r="AH494" s="30"/>
      <c r="AI494" s="30"/>
      <c r="AJ494" s="30"/>
      <c r="AK494" s="30"/>
      <c r="AL494" s="30"/>
      <c r="AM494" s="30"/>
      <c r="AN494" s="30"/>
      <c r="AR494" s="30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</row>
    <row r="495" spans="9:65" x14ac:dyDescent="0.25">
      <c r="I495" s="44"/>
      <c r="P495" s="30"/>
      <c r="V495" s="30"/>
      <c r="AF495" s="30"/>
      <c r="AG495" s="30"/>
      <c r="AH495" s="30"/>
      <c r="AI495" s="30"/>
      <c r="AJ495" s="30"/>
      <c r="AK495" s="30"/>
      <c r="AL495" s="30"/>
      <c r="AM495" s="30"/>
      <c r="AN495" s="30"/>
      <c r="AR495" s="30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</row>
    <row r="496" spans="9:65" x14ac:dyDescent="0.25">
      <c r="I496" s="44"/>
      <c r="P496" s="30"/>
      <c r="V496" s="30"/>
      <c r="AF496" s="30"/>
      <c r="AG496" s="30"/>
      <c r="AH496" s="30"/>
      <c r="AI496" s="30"/>
      <c r="AJ496" s="30"/>
      <c r="AK496" s="30"/>
      <c r="AL496" s="30"/>
      <c r="AM496" s="30"/>
      <c r="AN496" s="30"/>
      <c r="AR496" s="30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</row>
    <row r="497" spans="9:65" x14ac:dyDescent="0.25">
      <c r="I497" s="44"/>
      <c r="P497" s="30"/>
      <c r="V497" s="30"/>
      <c r="AF497" s="30"/>
      <c r="AG497" s="30"/>
      <c r="AH497" s="30"/>
      <c r="AI497" s="30"/>
      <c r="AJ497" s="30"/>
      <c r="AK497" s="30"/>
      <c r="AL497" s="30"/>
      <c r="AM497" s="30"/>
      <c r="AN497" s="30"/>
      <c r="AR497" s="30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</row>
    <row r="498" spans="9:65" x14ac:dyDescent="0.25">
      <c r="I498" s="44"/>
      <c r="P498" s="30"/>
      <c r="V498" s="30"/>
      <c r="AF498" s="30"/>
      <c r="AG498" s="30"/>
      <c r="AH498" s="30"/>
      <c r="AI498" s="30"/>
      <c r="AJ498" s="30"/>
      <c r="AK498" s="30"/>
      <c r="AL498" s="30"/>
      <c r="AM498" s="30"/>
      <c r="AN498" s="30"/>
      <c r="AR498" s="30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</row>
    <row r="499" spans="9:65" x14ac:dyDescent="0.25">
      <c r="I499" s="44"/>
      <c r="P499" s="30"/>
      <c r="V499" s="30"/>
      <c r="AF499" s="30"/>
      <c r="AG499" s="30"/>
      <c r="AH499" s="30"/>
      <c r="AI499" s="30"/>
      <c r="AJ499" s="30"/>
      <c r="AK499" s="30"/>
      <c r="AL499" s="30"/>
      <c r="AM499" s="30"/>
      <c r="AN499" s="30"/>
      <c r="AR499" s="30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</row>
    <row r="500" spans="9:65" x14ac:dyDescent="0.25">
      <c r="I500" s="44"/>
      <c r="P500" s="30"/>
      <c r="V500" s="30"/>
      <c r="AF500" s="30"/>
      <c r="AG500" s="30"/>
      <c r="AH500" s="30"/>
      <c r="AI500" s="30"/>
      <c r="AJ500" s="30"/>
      <c r="AK500" s="30"/>
      <c r="AL500" s="30"/>
      <c r="AM500" s="30"/>
      <c r="AN500" s="30"/>
      <c r="AR500" s="30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</row>
    <row r="501" spans="9:65" x14ac:dyDescent="0.25">
      <c r="I501" s="44"/>
      <c r="P501" s="30"/>
      <c r="V501" s="30"/>
      <c r="AF501" s="30"/>
      <c r="AG501" s="30"/>
      <c r="AH501" s="30"/>
      <c r="AI501" s="30"/>
      <c r="AJ501" s="30"/>
      <c r="AK501" s="30"/>
      <c r="AL501" s="30"/>
      <c r="AM501" s="30"/>
      <c r="AN501" s="30"/>
      <c r="AR501" s="30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</row>
    <row r="502" spans="9:65" x14ac:dyDescent="0.25">
      <c r="I502" s="44"/>
      <c r="P502" s="30"/>
      <c r="V502" s="30"/>
      <c r="AF502" s="30"/>
      <c r="AG502" s="30"/>
      <c r="AH502" s="30"/>
      <c r="AI502" s="30"/>
      <c r="AJ502" s="30"/>
      <c r="AK502" s="30"/>
      <c r="AL502" s="30"/>
      <c r="AM502" s="30"/>
      <c r="AN502" s="30"/>
      <c r="AR502" s="30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</row>
    <row r="503" spans="9:65" x14ac:dyDescent="0.25">
      <c r="I503" s="44"/>
      <c r="P503" s="30"/>
      <c r="V503" s="30"/>
      <c r="AF503" s="30"/>
      <c r="AG503" s="30"/>
      <c r="AH503" s="30"/>
      <c r="AI503" s="30"/>
      <c r="AJ503" s="30"/>
      <c r="AK503" s="30"/>
      <c r="AL503" s="30"/>
      <c r="AM503" s="30"/>
      <c r="AN503" s="30"/>
      <c r="AR503" s="30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</row>
    <row r="504" spans="9:65" x14ac:dyDescent="0.25">
      <c r="I504" s="44"/>
      <c r="P504" s="30"/>
      <c r="V504" s="30"/>
      <c r="AF504" s="30"/>
      <c r="AG504" s="30"/>
      <c r="AH504" s="30"/>
      <c r="AI504" s="30"/>
      <c r="AJ504" s="30"/>
      <c r="AK504" s="30"/>
      <c r="AL504" s="30"/>
      <c r="AM504" s="30"/>
      <c r="AN504" s="30"/>
      <c r="AR504" s="30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</row>
    <row r="505" spans="9:65" x14ac:dyDescent="0.25">
      <c r="I505" s="44"/>
      <c r="P505" s="30"/>
      <c r="V505" s="30"/>
      <c r="AF505" s="30"/>
      <c r="AG505" s="30"/>
      <c r="AH505" s="30"/>
      <c r="AI505" s="30"/>
      <c r="AJ505" s="30"/>
      <c r="AK505" s="30"/>
      <c r="AL505" s="30"/>
      <c r="AM505" s="30"/>
      <c r="AN505" s="30"/>
      <c r="AR505" s="30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</row>
    <row r="506" spans="9:65" x14ac:dyDescent="0.25">
      <c r="I506" s="44"/>
      <c r="P506" s="30"/>
      <c r="V506" s="30"/>
      <c r="AF506" s="30"/>
      <c r="AG506" s="30"/>
      <c r="AH506" s="30"/>
      <c r="AI506" s="30"/>
      <c r="AJ506" s="30"/>
      <c r="AK506" s="30"/>
      <c r="AL506" s="30"/>
      <c r="AM506" s="30"/>
      <c r="AN506" s="30"/>
      <c r="AR506" s="30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</row>
    <row r="507" spans="9:65" x14ac:dyDescent="0.25">
      <c r="I507" s="44"/>
      <c r="P507" s="30"/>
      <c r="V507" s="30"/>
      <c r="AF507" s="30"/>
      <c r="AG507" s="30"/>
      <c r="AH507" s="30"/>
      <c r="AI507" s="30"/>
      <c r="AJ507" s="30"/>
      <c r="AK507" s="30"/>
      <c r="AL507" s="30"/>
      <c r="AM507" s="30"/>
      <c r="AN507" s="30"/>
      <c r="AR507" s="30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</row>
    <row r="508" spans="9:65" x14ac:dyDescent="0.25">
      <c r="I508" s="44"/>
      <c r="P508" s="30"/>
      <c r="V508" s="30"/>
      <c r="AF508" s="30"/>
      <c r="AG508" s="30"/>
      <c r="AH508" s="30"/>
      <c r="AI508" s="30"/>
      <c r="AJ508" s="30"/>
      <c r="AK508" s="30"/>
      <c r="AL508" s="30"/>
      <c r="AM508" s="30"/>
      <c r="AN508" s="30"/>
      <c r="AR508" s="30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</row>
    <row r="509" spans="9:65" x14ac:dyDescent="0.25">
      <c r="I509" s="44"/>
      <c r="P509" s="30"/>
      <c r="V509" s="30"/>
      <c r="AF509" s="30"/>
      <c r="AG509" s="30"/>
      <c r="AH509" s="30"/>
      <c r="AI509" s="30"/>
      <c r="AJ509" s="30"/>
      <c r="AK509" s="30"/>
      <c r="AL509" s="30"/>
      <c r="AM509" s="30"/>
      <c r="AN509" s="30"/>
      <c r="AR509" s="30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</row>
    <row r="510" spans="9:65" x14ac:dyDescent="0.25">
      <c r="I510" s="44"/>
      <c r="P510" s="30"/>
      <c r="V510" s="30"/>
      <c r="AF510" s="30"/>
      <c r="AG510" s="30"/>
      <c r="AH510" s="30"/>
      <c r="AI510" s="30"/>
      <c r="AJ510" s="30"/>
      <c r="AK510" s="30"/>
      <c r="AL510" s="30"/>
      <c r="AM510" s="30"/>
      <c r="AN510" s="30"/>
      <c r="AR510" s="30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</row>
    <row r="511" spans="9:65" x14ac:dyDescent="0.25">
      <c r="I511" s="44"/>
      <c r="P511" s="30"/>
      <c r="V511" s="30"/>
      <c r="AF511" s="30"/>
      <c r="AG511" s="30"/>
      <c r="AH511" s="30"/>
      <c r="AI511" s="30"/>
      <c r="AJ511" s="30"/>
      <c r="AK511" s="30"/>
      <c r="AL511" s="30"/>
      <c r="AM511" s="30"/>
      <c r="AN511" s="30"/>
      <c r="AR511" s="30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</row>
    <row r="512" spans="9:65" x14ac:dyDescent="0.25">
      <c r="I512" s="44"/>
      <c r="P512" s="30"/>
      <c r="V512" s="30"/>
      <c r="AF512" s="30"/>
      <c r="AG512" s="30"/>
      <c r="AH512" s="30"/>
      <c r="AI512" s="30"/>
      <c r="AJ512" s="30"/>
      <c r="AK512" s="30"/>
      <c r="AL512" s="30"/>
      <c r="AM512" s="30"/>
      <c r="AN512" s="30"/>
      <c r="AR512" s="30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</row>
    <row r="513" spans="9:65" x14ac:dyDescent="0.25">
      <c r="I513" s="44"/>
      <c r="P513" s="30"/>
      <c r="V513" s="30"/>
      <c r="AF513" s="30"/>
      <c r="AG513" s="30"/>
      <c r="AH513" s="30"/>
      <c r="AI513" s="30"/>
      <c r="AJ513" s="30"/>
      <c r="AK513" s="30"/>
      <c r="AL513" s="30"/>
      <c r="AM513" s="30"/>
      <c r="AN513" s="30"/>
      <c r="AR513" s="30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</row>
    <row r="514" spans="9:65" x14ac:dyDescent="0.25">
      <c r="I514" s="44"/>
      <c r="P514" s="30"/>
      <c r="V514" s="30"/>
      <c r="AF514" s="30"/>
      <c r="AG514" s="30"/>
      <c r="AH514" s="30"/>
      <c r="AI514" s="30"/>
      <c r="AJ514" s="30"/>
      <c r="AK514" s="30"/>
      <c r="AL514" s="30"/>
      <c r="AM514" s="30"/>
      <c r="AN514" s="30"/>
      <c r="AR514" s="30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</row>
    <row r="515" spans="9:65" x14ac:dyDescent="0.25">
      <c r="I515" s="44"/>
      <c r="P515" s="30"/>
      <c r="V515" s="30"/>
      <c r="AF515" s="30"/>
      <c r="AG515" s="30"/>
      <c r="AH515" s="30"/>
      <c r="AI515" s="30"/>
      <c r="AJ515" s="30"/>
      <c r="AK515" s="30"/>
      <c r="AL515" s="30"/>
      <c r="AM515" s="30"/>
      <c r="AN515" s="30"/>
      <c r="AR515" s="30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</row>
    <row r="516" spans="9:65" x14ac:dyDescent="0.25">
      <c r="I516" s="44"/>
      <c r="P516" s="30"/>
      <c r="V516" s="30"/>
      <c r="AF516" s="30"/>
      <c r="AG516" s="30"/>
      <c r="AH516" s="30"/>
      <c r="AI516" s="30"/>
      <c r="AJ516" s="30"/>
      <c r="AK516" s="30"/>
      <c r="AL516" s="30"/>
      <c r="AM516" s="30"/>
      <c r="AN516" s="30"/>
      <c r="AR516" s="30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</row>
    <row r="517" spans="9:65" x14ac:dyDescent="0.25">
      <c r="I517" s="44"/>
      <c r="P517" s="30"/>
      <c r="V517" s="30"/>
      <c r="AF517" s="30"/>
      <c r="AG517" s="30"/>
      <c r="AH517" s="30"/>
      <c r="AI517" s="30"/>
      <c r="AJ517" s="30"/>
      <c r="AK517" s="30"/>
      <c r="AL517" s="30"/>
      <c r="AM517" s="30"/>
      <c r="AN517" s="30"/>
      <c r="AR517" s="30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</row>
    <row r="518" spans="9:65" x14ac:dyDescent="0.25">
      <c r="I518" s="44"/>
      <c r="P518" s="30"/>
      <c r="V518" s="30"/>
      <c r="AF518" s="30"/>
      <c r="AG518" s="30"/>
      <c r="AH518" s="30"/>
      <c r="AI518" s="30"/>
      <c r="AJ518" s="30"/>
      <c r="AK518" s="30"/>
      <c r="AL518" s="30"/>
      <c r="AM518" s="30"/>
      <c r="AN518" s="30"/>
      <c r="AR518" s="30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</row>
    <row r="519" spans="9:65" x14ac:dyDescent="0.25">
      <c r="I519" s="44"/>
      <c r="P519" s="30"/>
      <c r="V519" s="30"/>
      <c r="AF519" s="30"/>
      <c r="AG519" s="30"/>
      <c r="AH519" s="30"/>
      <c r="AI519" s="30"/>
      <c r="AJ519" s="30"/>
      <c r="AK519" s="30"/>
      <c r="AL519" s="30"/>
      <c r="AM519" s="30"/>
      <c r="AN519" s="30"/>
      <c r="AR519" s="30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</row>
    <row r="520" spans="9:65" x14ac:dyDescent="0.25">
      <c r="I520" s="44"/>
      <c r="P520" s="30"/>
      <c r="V520" s="30"/>
      <c r="AF520" s="30"/>
      <c r="AG520" s="30"/>
      <c r="AH520" s="30"/>
      <c r="AI520" s="30"/>
      <c r="AJ520" s="30"/>
      <c r="AK520" s="30"/>
      <c r="AL520" s="30"/>
      <c r="AM520" s="30"/>
      <c r="AN520" s="30"/>
      <c r="AR520" s="30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</row>
    <row r="521" spans="9:65" x14ac:dyDescent="0.25">
      <c r="I521" s="44"/>
      <c r="P521" s="30"/>
      <c r="V521" s="30"/>
      <c r="AF521" s="30"/>
      <c r="AG521" s="30"/>
      <c r="AH521" s="30"/>
      <c r="AI521" s="30"/>
      <c r="AJ521" s="30"/>
      <c r="AK521" s="30"/>
      <c r="AL521" s="30"/>
      <c r="AM521" s="30"/>
      <c r="AN521" s="30"/>
      <c r="AR521" s="30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</row>
    <row r="522" spans="9:65" x14ac:dyDescent="0.25">
      <c r="I522" s="44"/>
      <c r="P522" s="30"/>
      <c r="V522" s="30"/>
      <c r="AF522" s="30"/>
      <c r="AG522" s="30"/>
      <c r="AH522" s="30"/>
      <c r="AI522" s="30"/>
      <c r="AJ522" s="30"/>
      <c r="AK522" s="30"/>
      <c r="AL522" s="30"/>
      <c r="AM522" s="30"/>
      <c r="AN522" s="30"/>
      <c r="AR522" s="30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</row>
    <row r="523" spans="9:65" x14ac:dyDescent="0.25">
      <c r="I523" s="44"/>
      <c r="P523" s="30"/>
      <c r="V523" s="30"/>
      <c r="AF523" s="30"/>
      <c r="AG523" s="30"/>
      <c r="AH523" s="30"/>
      <c r="AI523" s="30"/>
      <c r="AJ523" s="30"/>
      <c r="AK523" s="30"/>
      <c r="AL523" s="30"/>
      <c r="AM523" s="30"/>
      <c r="AN523" s="30"/>
      <c r="AR523" s="30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</row>
    <row r="524" spans="9:65" x14ac:dyDescent="0.25">
      <c r="I524" s="44"/>
      <c r="P524" s="30"/>
      <c r="V524" s="30"/>
      <c r="AF524" s="30"/>
      <c r="AG524" s="30"/>
      <c r="AH524" s="30"/>
      <c r="AI524" s="30"/>
      <c r="AJ524" s="30"/>
      <c r="AK524" s="30"/>
      <c r="AL524" s="30"/>
      <c r="AM524" s="30"/>
      <c r="AN524" s="30"/>
      <c r="AR524" s="30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</row>
    <row r="525" spans="9:65" x14ac:dyDescent="0.25">
      <c r="I525" s="44"/>
      <c r="P525" s="30"/>
      <c r="V525" s="30"/>
      <c r="AF525" s="30"/>
      <c r="AG525" s="30"/>
      <c r="AH525" s="30"/>
      <c r="AI525" s="30"/>
      <c r="AJ525" s="30"/>
      <c r="AK525" s="30"/>
      <c r="AL525" s="30"/>
      <c r="AM525" s="30"/>
      <c r="AN525" s="30"/>
      <c r="AR525" s="30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</row>
    <row r="526" spans="9:65" x14ac:dyDescent="0.25">
      <c r="I526" s="44"/>
      <c r="P526" s="30"/>
      <c r="V526" s="30"/>
      <c r="AF526" s="30"/>
      <c r="AG526" s="30"/>
      <c r="AH526" s="30"/>
      <c r="AI526" s="30"/>
      <c r="AJ526" s="30"/>
      <c r="AK526" s="30"/>
      <c r="AL526" s="30"/>
      <c r="AM526" s="30"/>
      <c r="AN526" s="30"/>
      <c r="AR526" s="30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</row>
    <row r="527" spans="9:65" x14ac:dyDescent="0.25">
      <c r="I527" s="44"/>
      <c r="P527" s="30"/>
      <c r="V527" s="30"/>
      <c r="AF527" s="30"/>
      <c r="AG527" s="30"/>
      <c r="AH527" s="30"/>
      <c r="AI527" s="30"/>
      <c r="AJ527" s="30"/>
      <c r="AK527" s="30"/>
      <c r="AL527" s="30"/>
      <c r="AM527" s="30"/>
      <c r="AN527" s="30"/>
      <c r="AR527" s="30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</row>
    <row r="528" spans="9:65" x14ac:dyDescent="0.25">
      <c r="I528" s="44"/>
      <c r="P528" s="30"/>
      <c r="V528" s="30"/>
      <c r="AF528" s="30"/>
      <c r="AG528" s="30"/>
      <c r="AH528" s="30"/>
      <c r="AI528" s="30"/>
      <c r="AJ528" s="30"/>
      <c r="AK528" s="30"/>
      <c r="AL528" s="30"/>
      <c r="AM528" s="30"/>
      <c r="AN528" s="30"/>
      <c r="AR528" s="30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</row>
    <row r="529" spans="9:65" x14ac:dyDescent="0.25">
      <c r="I529" s="44"/>
      <c r="P529" s="30"/>
      <c r="V529" s="30"/>
      <c r="AF529" s="30"/>
      <c r="AG529" s="30"/>
      <c r="AH529" s="30"/>
      <c r="AI529" s="30"/>
      <c r="AJ529" s="30"/>
      <c r="AK529" s="30"/>
      <c r="AL529" s="30"/>
      <c r="AM529" s="30"/>
      <c r="AN529" s="30"/>
      <c r="AR529" s="30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</row>
    <row r="530" spans="9:65" x14ac:dyDescent="0.25">
      <c r="I530" s="44"/>
      <c r="P530" s="30"/>
      <c r="V530" s="30"/>
      <c r="AF530" s="30"/>
      <c r="AG530" s="30"/>
      <c r="AH530" s="30"/>
      <c r="AI530" s="30"/>
      <c r="AJ530" s="30"/>
      <c r="AK530" s="30"/>
      <c r="AL530" s="30"/>
      <c r="AM530" s="30"/>
      <c r="AN530" s="30"/>
      <c r="AR530" s="30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</row>
    <row r="531" spans="9:65" x14ac:dyDescent="0.25">
      <c r="I531" s="44"/>
      <c r="P531" s="30"/>
      <c r="V531" s="30"/>
      <c r="AF531" s="30"/>
      <c r="AG531" s="30"/>
      <c r="AH531" s="30"/>
      <c r="AI531" s="30"/>
      <c r="AJ531" s="30"/>
      <c r="AK531" s="30"/>
      <c r="AL531" s="30"/>
      <c r="AM531" s="30"/>
      <c r="AN531" s="30"/>
      <c r="AR531" s="30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</row>
    <row r="532" spans="9:65" x14ac:dyDescent="0.25">
      <c r="I532" s="44"/>
      <c r="P532" s="30"/>
      <c r="V532" s="30"/>
      <c r="AF532" s="30"/>
      <c r="AG532" s="30"/>
      <c r="AH532" s="30"/>
      <c r="AI532" s="30"/>
      <c r="AJ532" s="30"/>
      <c r="AK532" s="30"/>
      <c r="AL532" s="30"/>
      <c r="AM532" s="30"/>
      <c r="AN532" s="30"/>
      <c r="AR532" s="30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</row>
    <row r="533" spans="9:65" x14ac:dyDescent="0.25">
      <c r="I533" s="44"/>
      <c r="P533" s="30"/>
      <c r="V533" s="30"/>
      <c r="AF533" s="30"/>
      <c r="AG533" s="30"/>
      <c r="AH533" s="30"/>
      <c r="AI533" s="30"/>
      <c r="AJ533" s="30"/>
      <c r="AK533" s="30"/>
      <c r="AL533" s="30"/>
      <c r="AM533" s="30"/>
      <c r="AN533" s="30"/>
      <c r="AR533" s="30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</row>
    <row r="534" spans="9:65" x14ac:dyDescent="0.25">
      <c r="I534" s="44"/>
      <c r="P534" s="30"/>
      <c r="V534" s="30"/>
      <c r="AF534" s="30"/>
      <c r="AG534" s="30"/>
      <c r="AH534" s="30"/>
      <c r="AI534" s="30"/>
      <c r="AJ534" s="30"/>
      <c r="AK534" s="30"/>
      <c r="AL534" s="30"/>
      <c r="AM534" s="30"/>
      <c r="AN534" s="30"/>
      <c r="AR534" s="30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</row>
    <row r="535" spans="9:65" x14ac:dyDescent="0.25">
      <c r="I535" s="44"/>
      <c r="P535" s="30"/>
      <c r="V535" s="30"/>
      <c r="AF535" s="30"/>
      <c r="AG535" s="30"/>
      <c r="AH535" s="30"/>
      <c r="AI535" s="30"/>
      <c r="AJ535" s="30"/>
      <c r="AK535" s="30"/>
      <c r="AL535" s="30"/>
      <c r="AM535" s="30"/>
      <c r="AN535" s="30"/>
      <c r="AR535" s="30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</row>
    <row r="536" spans="9:65" x14ac:dyDescent="0.25">
      <c r="I536" s="44"/>
      <c r="P536" s="30"/>
      <c r="V536" s="30"/>
      <c r="AF536" s="30"/>
      <c r="AG536" s="30"/>
      <c r="AH536" s="30"/>
      <c r="AI536" s="30"/>
      <c r="AJ536" s="30"/>
      <c r="AK536" s="30"/>
      <c r="AL536" s="30"/>
      <c r="AM536" s="30"/>
      <c r="AN536" s="30"/>
      <c r="AR536" s="30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</row>
    <row r="537" spans="9:65" x14ac:dyDescent="0.25">
      <c r="I537" s="44"/>
      <c r="P537" s="30"/>
      <c r="V537" s="30"/>
      <c r="AF537" s="30"/>
      <c r="AG537" s="30"/>
      <c r="AH537" s="30"/>
      <c r="AI537" s="30"/>
      <c r="AJ537" s="30"/>
      <c r="AK537" s="30"/>
      <c r="AL537" s="30"/>
      <c r="AM537" s="30"/>
      <c r="AN537" s="30"/>
      <c r="AR537" s="30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</row>
    <row r="538" spans="9:65" x14ac:dyDescent="0.25">
      <c r="I538" s="44"/>
      <c r="P538" s="30"/>
      <c r="V538" s="30"/>
      <c r="AF538" s="30"/>
      <c r="AG538" s="30"/>
      <c r="AH538" s="30"/>
      <c r="AI538" s="30"/>
      <c r="AJ538" s="30"/>
      <c r="AK538" s="30"/>
      <c r="AL538" s="30"/>
      <c r="AM538" s="30"/>
      <c r="AN538" s="30"/>
      <c r="AR538" s="30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</row>
    <row r="539" spans="9:65" x14ac:dyDescent="0.25">
      <c r="I539" s="44"/>
      <c r="P539" s="30"/>
      <c r="V539" s="30"/>
      <c r="AF539" s="30"/>
      <c r="AG539" s="30"/>
      <c r="AH539" s="30"/>
      <c r="AI539" s="30"/>
      <c r="AJ539" s="30"/>
      <c r="AK539" s="30"/>
      <c r="AL539" s="30"/>
      <c r="AM539" s="30"/>
      <c r="AN539" s="30"/>
      <c r="AR539" s="30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</row>
    <row r="540" spans="9:65" x14ac:dyDescent="0.25">
      <c r="I540" s="44"/>
      <c r="P540" s="30"/>
      <c r="V540" s="30"/>
      <c r="AF540" s="30"/>
      <c r="AG540" s="30"/>
      <c r="AH540" s="30"/>
      <c r="AI540" s="30"/>
      <c r="AJ540" s="30"/>
      <c r="AK540" s="30"/>
      <c r="AL540" s="30"/>
      <c r="AM540" s="30"/>
      <c r="AN540" s="30"/>
      <c r="AR540" s="30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</row>
    <row r="541" spans="9:65" x14ac:dyDescent="0.25">
      <c r="I541" s="44"/>
      <c r="P541" s="30"/>
      <c r="V541" s="30"/>
      <c r="AF541" s="30"/>
      <c r="AG541" s="30"/>
      <c r="AH541" s="30"/>
      <c r="AI541" s="30"/>
      <c r="AJ541" s="30"/>
      <c r="AK541" s="30"/>
      <c r="AL541" s="30"/>
      <c r="AM541" s="30"/>
      <c r="AN541" s="30"/>
      <c r="AR541" s="30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</row>
    <row r="542" spans="9:65" x14ac:dyDescent="0.25">
      <c r="I542" s="44"/>
      <c r="P542" s="30"/>
      <c r="V542" s="30"/>
      <c r="AF542" s="30"/>
      <c r="AG542" s="30"/>
      <c r="AH542" s="30"/>
      <c r="AI542" s="30"/>
      <c r="AJ542" s="30"/>
      <c r="AK542" s="30"/>
      <c r="AL542" s="30"/>
      <c r="AM542" s="30"/>
      <c r="AN542" s="30"/>
      <c r="AR542" s="30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</row>
    <row r="543" spans="9:65" x14ac:dyDescent="0.25">
      <c r="I543" s="44"/>
      <c r="P543" s="30"/>
      <c r="V543" s="30"/>
      <c r="AF543" s="30"/>
      <c r="AG543" s="30"/>
      <c r="AH543" s="30"/>
      <c r="AI543" s="30"/>
      <c r="AJ543" s="30"/>
      <c r="AK543" s="30"/>
      <c r="AL543" s="30"/>
      <c r="AM543" s="30"/>
      <c r="AN543" s="30"/>
      <c r="AR543" s="30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</row>
    <row r="544" spans="9:65" x14ac:dyDescent="0.25">
      <c r="I544" s="44"/>
      <c r="P544" s="30"/>
      <c r="V544" s="30"/>
      <c r="AF544" s="30"/>
      <c r="AG544" s="30"/>
      <c r="AH544" s="30"/>
      <c r="AI544" s="30"/>
      <c r="AJ544" s="30"/>
      <c r="AK544" s="30"/>
      <c r="AL544" s="30"/>
      <c r="AM544" s="30"/>
      <c r="AN544" s="30"/>
      <c r="AR544" s="30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</row>
    <row r="545" spans="9:65" x14ac:dyDescent="0.25">
      <c r="I545" s="44"/>
      <c r="P545" s="30"/>
      <c r="V545" s="30"/>
      <c r="AF545" s="30"/>
      <c r="AG545" s="30"/>
      <c r="AH545" s="30"/>
      <c r="AI545" s="30"/>
      <c r="AJ545" s="30"/>
      <c r="AK545" s="30"/>
      <c r="AL545" s="30"/>
      <c r="AM545" s="30"/>
      <c r="AN545" s="30"/>
      <c r="AR545" s="30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</row>
    <row r="546" spans="9:65" x14ac:dyDescent="0.25">
      <c r="I546" s="44"/>
      <c r="P546" s="30"/>
      <c r="V546" s="30"/>
      <c r="AF546" s="30"/>
      <c r="AG546" s="30"/>
      <c r="AH546" s="30"/>
      <c r="AI546" s="30"/>
      <c r="AJ546" s="30"/>
      <c r="AK546" s="30"/>
      <c r="AL546" s="30"/>
      <c r="AM546" s="30"/>
      <c r="AN546" s="30"/>
      <c r="AR546" s="30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</row>
    <row r="547" spans="9:65" x14ac:dyDescent="0.25">
      <c r="I547" s="44"/>
      <c r="P547" s="30"/>
      <c r="V547" s="30"/>
      <c r="AF547" s="30"/>
      <c r="AG547" s="30"/>
      <c r="AH547" s="30"/>
      <c r="AI547" s="30"/>
      <c r="AJ547" s="30"/>
      <c r="AK547" s="30"/>
      <c r="AL547" s="30"/>
      <c r="AM547" s="30"/>
      <c r="AN547" s="30"/>
      <c r="AR547" s="30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</row>
    <row r="548" spans="9:65" x14ac:dyDescent="0.25">
      <c r="I548" s="44"/>
      <c r="P548" s="30"/>
      <c r="V548" s="30"/>
      <c r="AF548" s="30"/>
      <c r="AG548" s="30"/>
      <c r="AH548" s="30"/>
      <c r="AI548" s="30"/>
      <c r="AJ548" s="30"/>
      <c r="AK548" s="30"/>
      <c r="AL548" s="30"/>
      <c r="AM548" s="30"/>
      <c r="AN548" s="30"/>
      <c r="AR548" s="30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</row>
    <row r="549" spans="9:65" x14ac:dyDescent="0.25">
      <c r="I549" s="44"/>
      <c r="P549" s="30"/>
      <c r="V549" s="30"/>
      <c r="AF549" s="30"/>
      <c r="AG549" s="30"/>
      <c r="AH549" s="30"/>
      <c r="AI549" s="30"/>
      <c r="AJ549" s="30"/>
      <c r="AK549" s="30"/>
      <c r="AL549" s="30"/>
      <c r="AM549" s="30"/>
      <c r="AN549" s="30"/>
      <c r="AR549" s="30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</row>
    <row r="550" spans="9:65" x14ac:dyDescent="0.25">
      <c r="I550" s="44"/>
      <c r="P550" s="30"/>
      <c r="V550" s="30"/>
      <c r="AF550" s="30"/>
      <c r="AG550" s="30"/>
      <c r="AH550" s="30"/>
      <c r="AI550" s="30"/>
      <c r="AJ550" s="30"/>
      <c r="AK550" s="30"/>
      <c r="AL550" s="30"/>
      <c r="AM550" s="30"/>
      <c r="AN550" s="30"/>
      <c r="AR550" s="30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</row>
    <row r="551" spans="9:65" x14ac:dyDescent="0.25">
      <c r="I551" s="44"/>
      <c r="P551" s="30"/>
      <c r="V551" s="30"/>
      <c r="AF551" s="30"/>
      <c r="AG551" s="30"/>
      <c r="AH551" s="30"/>
      <c r="AI551" s="30"/>
      <c r="AJ551" s="30"/>
      <c r="AK551" s="30"/>
      <c r="AL551" s="30"/>
      <c r="AM551" s="30"/>
      <c r="AN551" s="30"/>
      <c r="AR551" s="30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</row>
    <row r="552" spans="9:65" x14ac:dyDescent="0.25">
      <c r="I552" s="44"/>
      <c r="P552" s="30"/>
      <c r="V552" s="30"/>
      <c r="AF552" s="30"/>
      <c r="AG552" s="30"/>
      <c r="AH552" s="30"/>
      <c r="AI552" s="30"/>
      <c r="AJ552" s="30"/>
      <c r="AK552" s="30"/>
      <c r="AL552" s="30"/>
      <c r="AM552" s="30"/>
      <c r="AN552" s="30"/>
      <c r="AR552" s="30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</row>
    <row r="553" spans="9:65" x14ac:dyDescent="0.25">
      <c r="I553" s="44"/>
      <c r="P553" s="30"/>
      <c r="V553" s="30"/>
      <c r="AF553" s="30"/>
      <c r="AG553" s="30"/>
      <c r="AH553" s="30"/>
      <c r="AI553" s="30"/>
      <c r="AJ553" s="30"/>
      <c r="AK553" s="30"/>
      <c r="AL553" s="30"/>
      <c r="AM553" s="30"/>
      <c r="AN553" s="30"/>
      <c r="AR553" s="30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</row>
    <row r="554" spans="9:65" x14ac:dyDescent="0.25">
      <c r="I554" s="44"/>
      <c r="P554" s="30"/>
      <c r="V554" s="30"/>
      <c r="AF554" s="30"/>
      <c r="AG554" s="30"/>
      <c r="AH554" s="30"/>
      <c r="AI554" s="30"/>
      <c r="AJ554" s="30"/>
      <c r="AK554" s="30"/>
      <c r="AL554" s="30"/>
      <c r="AM554" s="30"/>
      <c r="AN554" s="30"/>
      <c r="AR554" s="30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</row>
    <row r="555" spans="9:65" x14ac:dyDescent="0.25">
      <c r="I555" s="44"/>
      <c r="P555" s="30"/>
      <c r="V555" s="30"/>
      <c r="AF555" s="30"/>
      <c r="AG555" s="30"/>
      <c r="AH555" s="30"/>
      <c r="AI555" s="30"/>
      <c r="AJ555" s="30"/>
      <c r="AK555" s="30"/>
      <c r="AL555" s="30"/>
      <c r="AM555" s="30"/>
      <c r="AN555" s="30"/>
      <c r="AR555" s="30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</row>
    <row r="556" spans="9:65" x14ac:dyDescent="0.25">
      <c r="I556" s="44"/>
      <c r="P556" s="30"/>
      <c r="V556" s="30"/>
      <c r="AF556" s="30"/>
      <c r="AG556" s="30"/>
      <c r="AH556" s="30"/>
      <c r="AI556" s="30"/>
      <c r="AJ556" s="30"/>
      <c r="AK556" s="30"/>
      <c r="AL556" s="30"/>
      <c r="AM556" s="30"/>
      <c r="AN556" s="30"/>
      <c r="AR556" s="30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</row>
    <row r="557" spans="9:65" x14ac:dyDescent="0.25">
      <c r="I557" s="44"/>
      <c r="P557" s="30"/>
      <c r="V557" s="30"/>
      <c r="AF557" s="30"/>
      <c r="AG557" s="30"/>
      <c r="AH557" s="30"/>
      <c r="AI557" s="30"/>
      <c r="AJ557" s="30"/>
      <c r="AK557" s="30"/>
      <c r="AL557" s="30"/>
      <c r="AM557" s="30"/>
      <c r="AN557" s="30"/>
      <c r="AR557" s="30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</row>
    <row r="558" spans="9:65" x14ac:dyDescent="0.25">
      <c r="I558" s="44"/>
      <c r="P558" s="30"/>
      <c r="V558" s="30"/>
      <c r="AF558" s="30"/>
      <c r="AG558" s="30"/>
      <c r="AH558" s="30"/>
      <c r="AI558" s="30"/>
      <c r="AJ558" s="30"/>
      <c r="AK558" s="30"/>
      <c r="AL558" s="30"/>
      <c r="AM558" s="30"/>
      <c r="AN558" s="30"/>
      <c r="AR558" s="30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</row>
    <row r="559" spans="9:65" x14ac:dyDescent="0.25">
      <c r="I559" s="44"/>
      <c r="P559" s="30"/>
      <c r="V559" s="30"/>
      <c r="AF559" s="30"/>
      <c r="AG559" s="30"/>
      <c r="AH559" s="30"/>
      <c r="AI559" s="30"/>
      <c r="AJ559" s="30"/>
      <c r="AK559" s="30"/>
      <c r="AL559" s="30"/>
      <c r="AM559" s="30"/>
      <c r="AN559" s="30"/>
      <c r="AR559" s="30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</row>
    <row r="560" spans="9:65" x14ac:dyDescent="0.25">
      <c r="I560" s="44"/>
      <c r="P560" s="30"/>
      <c r="V560" s="30"/>
      <c r="AF560" s="30"/>
      <c r="AG560" s="30"/>
      <c r="AH560" s="30"/>
      <c r="AI560" s="30"/>
      <c r="AJ560" s="30"/>
      <c r="AK560" s="30"/>
      <c r="AL560" s="30"/>
      <c r="AM560" s="30"/>
      <c r="AN560" s="30"/>
      <c r="AR560" s="30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</row>
    <row r="561" spans="9:65" x14ac:dyDescent="0.25">
      <c r="I561" s="44"/>
      <c r="P561" s="30"/>
      <c r="V561" s="30"/>
      <c r="AF561" s="30"/>
      <c r="AG561" s="30"/>
      <c r="AH561" s="30"/>
      <c r="AI561" s="30"/>
      <c r="AJ561" s="30"/>
      <c r="AK561" s="30"/>
      <c r="AL561" s="30"/>
      <c r="AM561" s="30"/>
      <c r="AN561" s="30"/>
      <c r="AR561" s="30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</row>
    <row r="562" spans="9:65" x14ac:dyDescent="0.25">
      <c r="I562" s="44"/>
      <c r="P562" s="30"/>
      <c r="V562" s="30"/>
      <c r="AF562" s="30"/>
      <c r="AG562" s="30"/>
      <c r="AH562" s="30"/>
      <c r="AI562" s="30"/>
      <c r="AJ562" s="30"/>
      <c r="AK562" s="30"/>
      <c r="AL562" s="30"/>
      <c r="AM562" s="30"/>
      <c r="AN562" s="30"/>
      <c r="AR562" s="30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</row>
    <row r="563" spans="9:65" x14ac:dyDescent="0.25">
      <c r="I563" s="44"/>
      <c r="P563" s="30"/>
      <c r="V563" s="30"/>
      <c r="AF563" s="30"/>
      <c r="AG563" s="30"/>
      <c r="AH563" s="30"/>
      <c r="AI563" s="30"/>
      <c r="AJ563" s="30"/>
      <c r="AK563" s="30"/>
      <c r="AL563" s="30"/>
      <c r="AM563" s="30"/>
      <c r="AN563" s="30"/>
      <c r="AR563" s="30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</row>
    <row r="564" spans="9:65" x14ac:dyDescent="0.25">
      <c r="I564" s="44"/>
      <c r="P564" s="30"/>
      <c r="V564" s="30"/>
      <c r="AF564" s="30"/>
      <c r="AG564" s="30"/>
      <c r="AH564" s="30"/>
      <c r="AI564" s="30"/>
      <c r="AJ564" s="30"/>
      <c r="AK564" s="30"/>
      <c r="AL564" s="30"/>
      <c r="AM564" s="30"/>
      <c r="AN564" s="30"/>
      <c r="AR564" s="30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</row>
    <row r="565" spans="9:65" x14ac:dyDescent="0.25">
      <c r="I565" s="44"/>
      <c r="P565" s="30"/>
      <c r="V565" s="30"/>
      <c r="AF565" s="30"/>
      <c r="AG565" s="30"/>
      <c r="AH565" s="30"/>
      <c r="AI565" s="30"/>
      <c r="AJ565" s="30"/>
      <c r="AK565" s="30"/>
      <c r="AL565" s="30"/>
      <c r="AM565" s="30"/>
      <c r="AN565" s="30"/>
      <c r="AR565" s="30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</row>
    <row r="566" spans="9:65" x14ac:dyDescent="0.25">
      <c r="I566" s="44"/>
      <c r="P566" s="30"/>
      <c r="V566" s="30"/>
      <c r="AF566" s="30"/>
      <c r="AG566" s="30"/>
      <c r="AH566" s="30"/>
      <c r="AI566" s="30"/>
      <c r="AJ566" s="30"/>
      <c r="AK566" s="30"/>
      <c r="AL566" s="30"/>
      <c r="AM566" s="30"/>
      <c r="AN566" s="30"/>
      <c r="AR566" s="30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</row>
    <row r="567" spans="9:65" x14ac:dyDescent="0.25">
      <c r="I567" s="44"/>
      <c r="P567" s="30"/>
      <c r="V567" s="30"/>
      <c r="AF567" s="30"/>
      <c r="AG567" s="30"/>
      <c r="AH567" s="30"/>
      <c r="AI567" s="30"/>
      <c r="AJ567" s="30"/>
      <c r="AK567" s="30"/>
      <c r="AL567" s="30"/>
      <c r="AM567" s="30"/>
      <c r="AN567" s="30"/>
      <c r="AR567" s="30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</row>
    <row r="568" spans="9:65" x14ac:dyDescent="0.25">
      <c r="I568" s="44"/>
      <c r="P568" s="30"/>
      <c r="V568" s="30"/>
      <c r="AF568" s="30"/>
      <c r="AG568" s="30"/>
      <c r="AH568" s="30"/>
      <c r="AI568" s="30"/>
      <c r="AJ568" s="30"/>
      <c r="AK568" s="30"/>
      <c r="AL568" s="30"/>
      <c r="AM568" s="30"/>
      <c r="AN568" s="30"/>
      <c r="AR568" s="30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</row>
    <row r="569" spans="9:65" x14ac:dyDescent="0.25">
      <c r="I569" s="44"/>
      <c r="P569" s="30"/>
      <c r="V569" s="30"/>
      <c r="AF569" s="30"/>
      <c r="AG569" s="30"/>
      <c r="AH569" s="30"/>
      <c r="AI569" s="30"/>
      <c r="AJ569" s="30"/>
      <c r="AK569" s="30"/>
      <c r="AL569" s="30"/>
      <c r="AM569" s="30"/>
      <c r="AN569" s="30"/>
      <c r="AR569" s="30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</row>
    <row r="570" spans="9:65" x14ac:dyDescent="0.25">
      <c r="I570" s="44"/>
      <c r="P570" s="30"/>
      <c r="V570" s="30"/>
      <c r="AF570" s="30"/>
      <c r="AG570" s="30"/>
      <c r="AH570" s="30"/>
      <c r="AI570" s="30"/>
      <c r="AJ570" s="30"/>
      <c r="AK570" s="30"/>
      <c r="AL570" s="30"/>
      <c r="AM570" s="30"/>
      <c r="AN570" s="30"/>
      <c r="AR570" s="30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</row>
    <row r="571" spans="9:65" x14ac:dyDescent="0.25">
      <c r="I571" s="44"/>
      <c r="P571" s="30"/>
      <c r="V571" s="30"/>
      <c r="AF571" s="30"/>
      <c r="AG571" s="30"/>
      <c r="AH571" s="30"/>
      <c r="AI571" s="30"/>
      <c r="AJ571" s="30"/>
      <c r="AK571" s="30"/>
      <c r="AL571" s="30"/>
      <c r="AM571" s="30"/>
      <c r="AN571" s="30"/>
      <c r="AR571" s="30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</row>
    <row r="572" spans="9:65" x14ac:dyDescent="0.25">
      <c r="I572" s="44"/>
      <c r="P572" s="30"/>
      <c r="V572" s="30"/>
      <c r="AF572" s="30"/>
      <c r="AG572" s="30"/>
      <c r="AH572" s="30"/>
      <c r="AI572" s="30"/>
      <c r="AJ572" s="30"/>
      <c r="AK572" s="30"/>
      <c r="AL572" s="30"/>
      <c r="AM572" s="30"/>
      <c r="AN572" s="30"/>
      <c r="AR572" s="30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</row>
    <row r="573" spans="9:65" x14ac:dyDescent="0.25">
      <c r="I573" s="44"/>
      <c r="P573" s="30"/>
      <c r="V573" s="30"/>
      <c r="AF573" s="30"/>
      <c r="AG573" s="30"/>
      <c r="AH573" s="30"/>
      <c r="AI573" s="30"/>
      <c r="AJ573" s="30"/>
      <c r="AK573" s="30"/>
      <c r="AL573" s="30"/>
      <c r="AM573" s="30"/>
      <c r="AN573" s="30"/>
      <c r="AR573" s="30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</row>
    <row r="574" spans="9:65" x14ac:dyDescent="0.25">
      <c r="I574" s="44"/>
      <c r="P574" s="30"/>
      <c r="V574" s="30"/>
      <c r="AF574" s="30"/>
      <c r="AG574" s="30"/>
      <c r="AH574" s="30"/>
      <c r="AI574" s="30"/>
      <c r="AJ574" s="30"/>
      <c r="AK574" s="30"/>
      <c r="AL574" s="30"/>
      <c r="AM574" s="30"/>
      <c r="AN574" s="30"/>
      <c r="AR574" s="30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</row>
    <row r="575" spans="9:65" x14ac:dyDescent="0.25">
      <c r="I575" s="44"/>
      <c r="P575" s="30"/>
      <c r="V575" s="30"/>
      <c r="AF575" s="30"/>
      <c r="AG575" s="30"/>
      <c r="AH575" s="30"/>
      <c r="AI575" s="30"/>
      <c r="AJ575" s="30"/>
      <c r="AK575" s="30"/>
      <c r="AL575" s="30"/>
      <c r="AM575" s="30"/>
      <c r="AN575" s="30"/>
      <c r="AR575" s="30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</row>
    <row r="576" spans="9:65" x14ac:dyDescent="0.25">
      <c r="I576" s="44"/>
      <c r="P576" s="30"/>
      <c r="V576" s="30"/>
      <c r="AF576" s="30"/>
      <c r="AG576" s="30"/>
      <c r="AH576" s="30"/>
      <c r="AI576" s="30"/>
      <c r="AJ576" s="30"/>
      <c r="AK576" s="30"/>
      <c r="AL576" s="30"/>
      <c r="AM576" s="30"/>
      <c r="AN576" s="30"/>
      <c r="AR576" s="30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</row>
    <row r="577" spans="9:65" x14ac:dyDescent="0.25">
      <c r="I577" s="44"/>
      <c r="P577" s="30"/>
      <c r="V577" s="30"/>
      <c r="AF577" s="30"/>
      <c r="AG577" s="30"/>
      <c r="AH577" s="30"/>
      <c r="AI577" s="30"/>
      <c r="AJ577" s="30"/>
      <c r="AK577" s="30"/>
      <c r="AL577" s="30"/>
      <c r="AM577" s="30"/>
      <c r="AN577" s="30"/>
      <c r="AR577" s="30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</row>
    <row r="578" spans="9:65" x14ac:dyDescent="0.25">
      <c r="I578" s="44"/>
      <c r="P578" s="30"/>
      <c r="V578" s="30"/>
      <c r="AF578" s="30"/>
      <c r="AG578" s="30"/>
      <c r="AH578" s="30"/>
      <c r="AI578" s="30"/>
      <c r="AJ578" s="30"/>
      <c r="AK578" s="30"/>
      <c r="AL578" s="30"/>
      <c r="AM578" s="30"/>
      <c r="AN578" s="30"/>
      <c r="AR578" s="30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</row>
    <row r="579" spans="9:65" x14ac:dyDescent="0.25">
      <c r="I579" s="44"/>
      <c r="P579" s="30"/>
      <c r="V579" s="30"/>
      <c r="AF579" s="30"/>
      <c r="AG579" s="30"/>
      <c r="AH579" s="30"/>
      <c r="AI579" s="30"/>
      <c r="AJ579" s="30"/>
      <c r="AK579" s="30"/>
      <c r="AL579" s="30"/>
      <c r="AM579" s="30"/>
      <c r="AN579" s="30"/>
      <c r="AR579" s="30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</row>
    <row r="580" spans="9:65" x14ac:dyDescent="0.25">
      <c r="I580" s="44"/>
      <c r="P580" s="30"/>
      <c r="V580" s="30"/>
      <c r="AF580" s="30"/>
      <c r="AG580" s="30"/>
      <c r="AH580" s="30"/>
      <c r="AI580" s="30"/>
      <c r="AJ580" s="30"/>
      <c r="AK580" s="30"/>
      <c r="AL580" s="30"/>
      <c r="AM580" s="30"/>
      <c r="AN580" s="30"/>
      <c r="AR580" s="30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</row>
    <row r="581" spans="9:65" x14ac:dyDescent="0.25">
      <c r="I581" s="44"/>
      <c r="P581" s="30"/>
      <c r="V581" s="30"/>
      <c r="AF581" s="30"/>
      <c r="AG581" s="30"/>
      <c r="AH581" s="30"/>
      <c r="AI581" s="30"/>
      <c r="AJ581" s="30"/>
      <c r="AK581" s="30"/>
      <c r="AL581" s="30"/>
      <c r="AM581" s="30"/>
      <c r="AN581" s="30"/>
      <c r="AR581" s="30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</row>
    <row r="582" spans="9:65" x14ac:dyDescent="0.25">
      <c r="I582" s="44"/>
      <c r="P582" s="30"/>
      <c r="V582" s="30"/>
      <c r="AF582" s="30"/>
      <c r="AG582" s="30"/>
      <c r="AH582" s="30"/>
      <c r="AI582" s="30"/>
      <c r="AJ582" s="30"/>
      <c r="AK582" s="30"/>
      <c r="AL582" s="30"/>
      <c r="AM582" s="30"/>
      <c r="AN582" s="30"/>
      <c r="AR582" s="30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</row>
    <row r="583" spans="9:65" x14ac:dyDescent="0.25">
      <c r="I583" s="44"/>
      <c r="P583" s="30"/>
      <c r="V583" s="30"/>
      <c r="AF583" s="30"/>
      <c r="AG583" s="30"/>
      <c r="AH583" s="30"/>
      <c r="AI583" s="30"/>
      <c r="AJ583" s="30"/>
      <c r="AK583" s="30"/>
      <c r="AL583" s="30"/>
      <c r="AM583" s="30"/>
      <c r="AN583" s="30"/>
      <c r="AR583" s="30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</row>
    <row r="584" spans="9:65" x14ac:dyDescent="0.25">
      <c r="I584" s="44"/>
      <c r="P584" s="30"/>
      <c r="V584" s="30"/>
      <c r="AF584" s="30"/>
      <c r="AG584" s="30"/>
      <c r="AH584" s="30"/>
      <c r="AI584" s="30"/>
      <c r="AJ584" s="30"/>
      <c r="AK584" s="30"/>
      <c r="AL584" s="30"/>
      <c r="AM584" s="30"/>
      <c r="AN584" s="30"/>
      <c r="AR584" s="30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</row>
    <row r="585" spans="9:65" x14ac:dyDescent="0.25">
      <c r="I585" s="44"/>
      <c r="P585" s="30"/>
      <c r="V585" s="30"/>
      <c r="AF585" s="30"/>
      <c r="AG585" s="30"/>
      <c r="AH585" s="30"/>
      <c r="AI585" s="30"/>
      <c r="AJ585" s="30"/>
      <c r="AK585" s="30"/>
      <c r="AL585" s="30"/>
      <c r="AM585" s="30"/>
      <c r="AN585" s="30"/>
      <c r="AR585" s="30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</row>
    <row r="586" spans="9:65" x14ac:dyDescent="0.25">
      <c r="I586" s="44"/>
      <c r="P586" s="30"/>
      <c r="V586" s="30"/>
      <c r="AF586" s="30"/>
      <c r="AG586" s="30"/>
      <c r="AH586" s="30"/>
      <c r="AI586" s="30"/>
      <c r="AJ586" s="30"/>
      <c r="AK586" s="30"/>
      <c r="AL586" s="30"/>
      <c r="AM586" s="30"/>
      <c r="AN586" s="30"/>
      <c r="AR586" s="30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</row>
    <row r="587" spans="9:65" x14ac:dyDescent="0.25">
      <c r="I587" s="44"/>
      <c r="P587" s="30"/>
      <c r="V587" s="30"/>
      <c r="AF587" s="30"/>
      <c r="AG587" s="30"/>
      <c r="AH587" s="30"/>
      <c r="AI587" s="30"/>
      <c r="AJ587" s="30"/>
      <c r="AK587" s="30"/>
      <c r="AL587" s="30"/>
      <c r="AM587" s="30"/>
      <c r="AN587" s="30"/>
      <c r="AR587" s="30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</row>
    <row r="588" spans="9:65" x14ac:dyDescent="0.25">
      <c r="I588" s="44"/>
      <c r="P588" s="30"/>
      <c r="V588" s="30"/>
      <c r="AF588" s="30"/>
      <c r="AG588" s="30"/>
      <c r="AH588" s="30"/>
      <c r="AI588" s="30"/>
      <c r="AJ588" s="30"/>
      <c r="AK588" s="30"/>
      <c r="AL588" s="30"/>
      <c r="AM588" s="30"/>
      <c r="AN588" s="30"/>
      <c r="AR588" s="30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</row>
    <row r="589" spans="9:65" x14ac:dyDescent="0.25">
      <c r="I589" s="44"/>
      <c r="P589" s="30"/>
      <c r="V589" s="30"/>
      <c r="AF589" s="30"/>
      <c r="AG589" s="30"/>
      <c r="AH589" s="30"/>
      <c r="AI589" s="30"/>
      <c r="AJ589" s="30"/>
      <c r="AK589" s="30"/>
      <c r="AL589" s="30"/>
      <c r="AM589" s="30"/>
      <c r="AN589" s="30"/>
      <c r="AR589" s="30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</row>
    <row r="590" spans="9:65" x14ac:dyDescent="0.25">
      <c r="I590" s="44"/>
      <c r="P590" s="30"/>
      <c r="V590" s="30"/>
      <c r="AF590" s="30"/>
      <c r="AG590" s="30"/>
      <c r="AH590" s="30"/>
      <c r="AI590" s="30"/>
      <c r="AJ590" s="30"/>
      <c r="AK590" s="30"/>
      <c r="AL590" s="30"/>
      <c r="AM590" s="30"/>
      <c r="AN590" s="30"/>
      <c r="AR590" s="30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</row>
    <row r="591" spans="9:65" x14ac:dyDescent="0.25">
      <c r="I591" s="44"/>
      <c r="P591" s="30"/>
      <c r="V591" s="30"/>
      <c r="AF591" s="30"/>
      <c r="AG591" s="30"/>
      <c r="AH591" s="30"/>
      <c r="AI591" s="30"/>
      <c r="AJ591" s="30"/>
      <c r="AK591" s="30"/>
      <c r="AL591" s="30"/>
      <c r="AM591" s="30"/>
      <c r="AN591" s="30"/>
      <c r="AR591" s="30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</row>
    <row r="592" spans="9:65" x14ac:dyDescent="0.25">
      <c r="I592" s="44"/>
      <c r="P592" s="30"/>
      <c r="V592" s="30"/>
      <c r="AF592" s="30"/>
      <c r="AG592" s="30"/>
      <c r="AH592" s="30"/>
      <c r="AI592" s="30"/>
      <c r="AJ592" s="30"/>
      <c r="AK592" s="30"/>
      <c r="AL592" s="30"/>
      <c r="AM592" s="30"/>
      <c r="AN592" s="30"/>
      <c r="AR592" s="30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</row>
    <row r="593" spans="9:65" x14ac:dyDescent="0.25">
      <c r="I593" s="44"/>
      <c r="P593" s="30"/>
      <c r="V593" s="30"/>
      <c r="AF593" s="30"/>
      <c r="AG593" s="30"/>
      <c r="AH593" s="30"/>
      <c r="AI593" s="30"/>
      <c r="AJ593" s="30"/>
      <c r="AK593" s="30"/>
      <c r="AL593" s="30"/>
      <c r="AM593" s="30"/>
      <c r="AN593" s="30"/>
      <c r="AR593" s="30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</row>
    <row r="594" spans="9:65" x14ac:dyDescent="0.25">
      <c r="I594" s="44"/>
      <c r="P594" s="30"/>
      <c r="V594" s="30"/>
      <c r="AF594" s="30"/>
      <c r="AG594" s="30"/>
      <c r="AH594" s="30"/>
      <c r="AI594" s="30"/>
      <c r="AJ594" s="30"/>
      <c r="AK594" s="30"/>
      <c r="AL594" s="30"/>
      <c r="AM594" s="30"/>
      <c r="AN594" s="30"/>
      <c r="AR594" s="30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</row>
    <row r="595" spans="9:65" x14ac:dyDescent="0.25">
      <c r="I595" s="44"/>
      <c r="P595" s="30"/>
      <c r="V595" s="30"/>
      <c r="AF595" s="30"/>
      <c r="AG595" s="30"/>
      <c r="AH595" s="30"/>
      <c r="AI595" s="30"/>
      <c r="AJ595" s="30"/>
      <c r="AK595" s="30"/>
      <c r="AL595" s="30"/>
      <c r="AM595" s="30"/>
      <c r="AN595" s="30"/>
      <c r="AR595" s="30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</row>
    <row r="596" spans="9:65" x14ac:dyDescent="0.25">
      <c r="I596" s="44"/>
      <c r="P596" s="30"/>
      <c r="V596" s="30"/>
      <c r="AF596" s="30"/>
      <c r="AG596" s="30"/>
      <c r="AH596" s="30"/>
      <c r="AI596" s="30"/>
      <c r="AJ596" s="30"/>
      <c r="AK596" s="30"/>
      <c r="AL596" s="30"/>
      <c r="AM596" s="30"/>
      <c r="AN596" s="30"/>
      <c r="AR596" s="30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</row>
    <row r="597" spans="9:65" x14ac:dyDescent="0.25">
      <c r="I597" s="44"/>
      <c r="P597" s="30"/>
      <c r="V597" s="30"/>
      <c r="AF597" s="30"/>
      <c r="AG597" s="30"/>
      <c r="AH597" s="30"/>
      <c r="AI597" s="30"/>
      <c r="AJ597" s="30"/>
      <c r="AK597" s="30"/>
      <c r="AL597" s="30"/>
      <c r="AM597" s="30"/>
      <c r="AN597" s="30"/>
      <c r="AR597" s="30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</row>
    <row r="598" spans="9:65" x14ac:dyDescent="0.25">
      <c r="I598" s="44"/>
      <c r="P598" s="30"/>
      <c r="V598" s="30"/>
      <c r="AF598" s="30"/>
      <c r="AG598" s="30"/>
      <c r="AH598" s="30"/>
      <c r="AI598" s="30"/>
      <c r="AJ598" s="30"/>
      <c r="AK598" s="30"/>
      <c r="AL598" s="30"/>
      <c r="AM598" s="30"/>
      <c r="AN598" s="30"/>
      <c r="AR598" s="30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</row>
    <row r="599" spans="9:65" x14ac:dyDescent="0.25">
      <c r="I599" s="44"/>
      <c r="P599" s="30"/>
      <c r="V599" s="30"/>
      <c r="AF599" s="30"/>
      <c r="AG599" s="30"/>
      <c r="AH599" s="30"/>
      <c r="AI599" s="30"/>
      <c r="AJ599" s="30"/>
      <c r="AK599" s="30"/>
      <c r="AL599" s="30"/>
      <c r="AM599" s="30"/>
      <c r="AN599" s="30"/>
      <c r="AR599" s="30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</row>
    <row r="600" spans="9:65" x14ac:dyDescent="0.25">
      <c r="I600" s="44"/>
      <c r="P600" s="30"/>
      <c r="V600" s="30"/>
      <c r="AF600" s="30"/>
      <c r="AG600" s="30"/>
      <c r="AH600" s="30"/>
      <c r="AI600" s="30"/>
      <c r="AJ600" s="30"/>
      <c r="AK600" s="30"/>
      <c r="AL600" s="30"/>
      <c r="AM600" s="30"/>
      <c r="AN600" s="30"/>
      <c r="AR600" s="30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</row>
    <row r="601" spans="9:65" x14ac:dyDescent="0.25">
      <c r="I601" s="44"/>
      <c r="P601" s="30"/>
      <c r="V601" s="30"/>
      <c r="AF601" s="30"/>
      <c r="AG601" s="30"/>
      <c r="AH601" s="30"/>
      <c r="AI601" s="30"/>
      <c r="AJ601" s="30"/>
      <c r="AK601" s="30"/>
      <c r="AL601" s="30"/>
      <c r="AM601" s="30"/>
      <c r="AN601" s="30"/>
      <c r="AR601" s="30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</row>
    <row r="602" spans="9:65" x14ac:dyDescent="0.25">
      <c r="I602" s="44"/>
      <c r="P602" s="30"/>
      <c r="V602" s="30"/>
      <c r="AF602" s="30"/>
      <c r="AG602" s="30"/>
      <c r="AH602" s="30"/>
      <c r="AI602" s="30"/>
      <c r="AJ602" s="30"/>
      <c r="AK602" s="30"/>
      <c r="AL602" s="30"/>
      <c r="AM602" s="30"/>
      <c r="AN602" s="30"/>
      <c r="AR602" s="30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</row>
    <row r="603" spans="9:65" x14ac:dyDescent="0.25">
      <c r="I603" s="44"/>
      <c r="P603" s="30"/>
      <c r="V603" s="30"/>
      <c r="AF603" s="30"/>
      <c r="AG603" s="30"/>
      <c r="AH603" s="30"/>
      <c r="AI603" s="30"/>
      <c r="AJ603" s="30"/>
      <c r="AK603" s="30"/>
      <c r="AL603" s="30"/>
      <c r="AM603" s="30"/>
      <c r="AN603" s="30"/>
      <c r="AR603" s="30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</row>
    <row r="604" spans="9:65" x14ac:dyDescent="0.25">
      <c r="I604" s="44"/>
      <c r="P604" s="30"/>
      <c r="V604" s="30"/>
      <c r="AF604" s="30"/>
      <c r="AG604" s="30"/>
      <c r="AH604" s="30"/>
      <c r="AI604" s="30"/>
      <c r="AJ604" s="30"/>
      <c r="AK604" s="30"/>
      <c r="AL604" s="30"/>
      <c r="AM604" s="30"/>
      <c r="AN604" s="30"/>
      <c r="AR604" s="30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</row>
    <row r="605" spans="9:65" x14ac:dyDescent="0.25">
      <c r="I605" s="44"/>
      <c r="P605" s="30"/>
      <c r="V605" s="30"/>
      <c r="AF605" s="30"/>
      <c r="AG605" s="30"/>
      <c r="AH605" s="30"/>
      <c r="AI605" s="30"/>
      <c r="AJ605" s="30"/>
      <c r="AK605" s="30"/>
      <c r="AL605" s="30"/>
      <c r="AM605" s="30"/>
      <c r="AN605" s="30"/>
      <c r="AR605" s="30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</row>
    <row r="606" spans="9:65" x14ac:dyDescent="0.25">
      <c r="I606" s="44"/>
      <c r="P606" s="30"/>
      <c r="V606" s="30"/>
      <c r="AF606" s="30"/>
      <c r="AG606" s="30"/>
      <c r="AH606" s="30"/>
      <c r="AI606" s="30"/>
      <c r="AJ606" s="30"/>
      <c r="AK606" s="30"/>
      <c r="AL606" s="30"/>
      <c r="AM606" s="30"/>
      <c r="AN606" s="30"/>
      <c r="AR606" s="30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</row>
    <row r="607" spans="9:65" x14ac:dyDescent="0.25">
      <c r="I607" s="44"/>
      <c r="P607" s="30"/>
      <c r="V607" s="30"/>
      <c r="AF607" s="30"/>
      <c r="AG607" s="30"/>
      <c r="AH607" s="30"/>
      <c r="AI607" s="30"/>
      <c r="AJ607" s="30"/>
      <c r="AK607" s="30"/>
      <c r="AL607" s="30"/>
      <c r="AM607" s="30"/>
      <c r="AN607" s="30"/>
      <c r="AR607" s="30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</row>
    <row r="608" spans="9:65" x14ac:dyDescent="0.25">
      <c r="I608" s="44"/>
      <c r="P608" s="30"/>
      <c r="V608" s="30"/>
      <c r="AF608" s="30"/>
      <c r="AG608" s="30"/>
      <c r="AH608" s="30"/>
      <c r="AI608" s="30"/>
      <c r="AJ608" s="30"/>
      <c r="AK608" s="30"/>
      <c r="AL608" s="30"/>
      <c r="AM608" s="30"/>
      <c r="AN608" s="30"/>
      <c r="AR608" s="30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</row>
    <row r="609" spans="9:66" x14ac:dyDescent="0.25">
      <c r="I609" s="44"/>
      <c r="P609" s="30"/>
      <c r="V609" s="30"/>
      <c r="AF609" s="30"/>
      <c r="AG609" s="30"/>
      <c r="AH609" s="30"/>
      <c r="AI609" s="30"/>
      <c r="AJ609" s="30"/>
      <c r="AK609" s="30"/>
      <c r="AL609" s="30"/>
      <c r="AM609" s="30"/>
      <c r="AN609" s="30"/>
      <c r="AR609" s="30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</row>
    <row r="610" spans="9:66" x14ac:dyDescent="0.25">
      <c r="I610" s="44"/>
      <c r="P610" s="30"/>
      <c r="V610" s="30"/>
      <c r="AF610" s="30"/>
      <c r="AG610" s="30"/>
      <c r="AH610" s="30"/>
      <c r="AI610" s="30"/>
      <c r="AJ610" s="30"/>
      <c r="AK610" s="30"/>
      <c r="AL610" s="30"/>
      <c r="AM610" s="30"/>
      <c r="AN610" s="30"/>
      <c r="AR610" s="30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</row>
    <row r="611" spans="9:66" x14ac:dyDescent="0.25">
      <c r="P611" s="30"/>
      <c r="V611" s="30"/>
      <c r="AE611" s="30"/>
      <c r="AF611" s="30"/>
      <c r="AG611" s="30"/>
      <c r="AH611" s="30"/>
      <c r="AI611" s="30"/>
      <c r="AJ611" s="30"/>
      <c r="AK611" s="30"/>
      <c r="AL611" s="30"/>
      <c r="AN611" s="30"/>
      <c r="AR611" s="30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</row>
    <row r="612" spans="9:66" x14ac:dyDescent="0.25">
      <c r="P612" s="30"/>
      <c r="V612" s="30"/>
      <c r="AE612" s="30"/>
      <c r="AF612" s="30"/>
      <c r="AG612" s="30"/>
      <c r="AH612" s="30"/>
      <c r="AI612" s="30"/>
      <c r="AJ612" s="30"/>
      <c r="AK612" s="30"/>
      <c r="AL612" s="30"/>
      <c r="AN612" s="30"/>
      <c r="AR612" s="30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</row>
    <row r="613" spans="9:66" x14ac:dyDescent="0.25">
      <c r="P613" s="30"/>
      <c r="V613" s="30"/>
      <c r="AE613" s="30"/>
      <c r="AF613" s="30"/>
      <c r="AG613" s="30"/>
      <c r="AH613" s="30"/>
      <c r="AI613" s="30"/>
      <c r="AJ613" s="30"/>
      <c r="AK613" s="30"/>
      <c r="AL613" s="30"/>
      <c r="AN613" s="30"/>
      <c r="AR613" s="30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</row>
    <row r="614" spans="9:66" x14ac:dyDescent="0.25">
      <c r="P614" s="30"/>
      <c r="V614" s="30"/>
      <c r="AE614" s="30"/>
      <c r="AF614" s="30"/>
      <c r="AG614" s="30"/>
      <c r="AH614" s="30"/>
      <c r="AI614" s="30"/>
      <c r="AJ614" s="30"/>
      <c r="AK614" s="30"/>
      <c r="AL614" s="30"/>
      <c r="AN614" s="30"/>
      <c r="AR614" s="30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</row>
    <row r="615" spans="9:66" x14ac:dyDescent="0.25">
      <c r="P615" s="30"/>
      <c r="V615" s="30"/>
      <c r="AE615" s="30"/>
      <c r="AF615" s="30"/>
      <c r="AG615" s="30"/>
      <c r="AH615" s="30"/>
      <c r="AI615" s="30"/>
      <c r="AJ615" s="30"/>
      <c r="AK615" s="30"/>
      <c r="AL615" s="30"/>
      <c r="AN615" s="30"/>
      <c r="AR615" s="30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</row>
    <row r="616" spans="9:66" x14ac:dyDescent="0.25">
      <c r="P616" s="30"/>
      <c r="V616" s="30"/>
      <c r="AE616" s="30"/>
      <c r="AF616" s="30"/>
      <c r="AG616" s="30"/>
      <c r="AH616" s="30"/>
      <c r="AI616" s="30"/>
      <c r="AJ616" s="30"/>
      <c r="AK616" s="30"/>
      <c r="AL616" s="30"/>
      <c r="AN616" s="30"/>
      <c r="AR616" s="30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</row>
    <row r="617" spans="9:66" x14ac:dyDescent="0.25">
      <c r="P617" s="30"/>
      <c r="V617" s="30"/>
      <c r="AE617" s="30"/>
      <c r="AF617" s="30"/>
      <c r="AG617" s="30"/>
      <c r="AH617" s="30"/>
      <c r="AI617" s="30"/>
      <c r="AJ617" s="30"/>
      <c r="AK617" s="30"/>
      <c r="AL617" s="30"/>
      <c r="AN617" s="30"/>
      <c r="AR617" s="30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</row>
    <row r="618" spans="9:66" x14ac:dyDescent="0.25">
      <c r="P618" s="30"/>
      <c r="V618" s="30"/>
      <c r="AE618" s="30"/>
      <c r="AF618" s="30"/>
      <c r="AG618" s="30"/>
      <c r="AH618" s="30"/>
      <c r="AI618" s="30"/>
      <c r="AJ618" s="30"/>
      <c r="AK618" s="30"/>
      <c r="AL618" s="30"/>
      <c r="AN618" s="30"/>
      <c r="AR618" s="30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</row>
    <row r="619" spans="9:66" x14ac:dyDescent="0.25">
      <c r="P619" s="30"/>
      <c r="V619" s="30"/>
      <c r="AE619" s="30"/>
      <c r="AF619" s="30"/>
      <c r="AG619" s="30"/>
      <c r="AH619" s="30"/>
      <c r="AI619" s="30"/>
      <c r="AJ619" s="30"/>
      <c r="AK619" s="30"/>
      <c r="AL619" s="30"/>
      <c r="AN619" s="30"/>
      <c r="AR619" s="30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</row>
    <row r="620" spans="9:66" x14ac:dyDescent="0.25">
      <c r="P620" s="30"/>
      <c r="V620" s="30"/>
      <c r="AE620" s="30"/>
      <c r="AF620" s="30"/>
      <c r="AG620" s="30"/>
      <c r="AH620" s="30"/>
      <c r="AI620" s="30"/>
      <c r="AJ620" s="30"/>
      <c r="AK620" s="30"/>
      <c r="AL620" s="30"/>
      <c r="AN620" s="30"/>
      <c r="AR620" s="30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</row>
    <row r="621" spans="9:66" x14ac:dyDescent="0.25">
      <c r="P621" s="30"/>
      <c r="V621" s="30"/>
      <c r="AE621" s="30"/>
      <c r="AF621" s="30"/>
      <c r="AG621" s="30"/>
      <c r="AH621" s="30"/>
      <c r="AI621" s="30"/>
      <c r="AJ621" s="30"/>
      <c r="AK621" s="30"/>
      <c r="AL621" s="30"/>
      <c r="AN621" s="30"/>
      <c r="AR621" s="30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</row>
    <row r="622" spans="9:66" x14ac:dyDescent="0.25">
      <c r="P622" s="30"/>
      <c r="V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R622" s="30"/>
      <c r="AS622" s="2"/>
      <c r="BN622"/>
    </row>
    <row r="623" spans="9:66" x14ac:dyDescent="0.25">
      <c r="P623" s="30"/>
      <c r="V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R623" s="30"/>
      <c r="AS623" s="2"/>
      <c r="BN623"/>
    </row>
    <row r="624" spans="9:66" x14ac:dyDescent="0.25">
      <c r="P624" s="30"/>
      <c r="V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R624" s="30"/>
      <c r="AS624" s="2"/>
      <c r="BN624"/>
    </row>
    <row r="625" spans="16:66" x14ac:dyDescent="0.25">
      <c r="P625" s="30"/>
      <c r="V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R625" s="30"/>
      <c r="AS625" s="2"/>
      <c r="BN625"/>
    </row>
    <row r="626" spans="16:66" x14ac:dyDescent="0.25">
      <c r="P626" s="30"/>
      <c r="V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R626" s="30"/>
      <c r="AS626" s="2"/>
      <c r="BN626"/>
    </row>
    <row r="627" spans="16:66" x14ac:dyDescent="0.25">
      <c r="P627" s="30"/>
      <c r="V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R627" s="30"/>
      <c r="AS627" s="2"/>
      <c r="BN627"/>
    </row>
    <row r="628" spans="16:66" x14ac:dyDescent="0.25">
      <c r="P628" s="30"/>
      <c r="V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R628" s="30"/>
      <c r="AS628" s="2"/>
      <c r="BN628"/>
    </row>
    <row r="629" spans="16:66" x14ac:dyDescent="0.25">
      <c r="P629" s="30"/>
      <c r="V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R629" s="30"/>
      <c r="AS629" s="2"/>
      <c r="BN629"/>
    </row>
    <row r="630" spans="16:66" x14ac:dyDescent="0.25">
      <c r="P630" s="30"/>
      <c r="V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R630" s="30"/>
      <c r="AS630" s="2"/>
      <c r="BN630"/>
    </row>
    <row r="631" spans="16:66" x14ac:dyDescent="0.25">
      <c r="P631" s="30"/>
      <c r="V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R631" s="30"/>
      <c r="AS631" s="2"/>
      <c r="BN631"/>
    </row>
    <row r="632" spans="16:66" x14ac:dyDescent="0.25">
      <c r="P632" s="30"/>
      <c r="V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R632" s="30"/>
      <c r="AS632" s="2"/>
      <c r="BN632"/>
    </row>
    <row r="633" spans="16:66" x14ac:dyDescent="0.25">
      <c r="P633" s="30"/>
      <c r="V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R633" s="30"/>
      <c r="AS633" s="2"/>
      <c r="BN633"/>
    </row>
    <row r="634" spans="16:66" x14ac:dyDescent="0.25">
      <c r="P634" s="30"/>
      <c r="V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R634" s="30"/>
      <c r="AS634" s="2"/>
      <c r="BN634"/>
    </row>
    <row r="635" spans="16:66" x14ac:dyDescent="0.25">
      <c r="P635" s="30"/>
      <c r="V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R635" s="30"/>
      <c r="AS635" s="2"/>
      <c r="BN635"/>
    </row>
    <row r="636" spans="16:66" x14ac:dyDescent="0.25">
      <c r="P636" s="30"/>
      <c r="V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R636" s="30"/>
      <c r="AS636" s="2"/>
      <c r="BN636"/>
    </row>
    <row r="637" spans="16:66" x14ac:dyDescent="0.25">
      <c r="P637" s="30"/>
      <c r="V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R637" s="30"/>
      <c r="AS637" s="2"/>
      <c r="BN637"/>
    </row>
    <row r="638" spans="16:66" x14ac:dyDescent="0.25">
      <c r="P638" s="30"/>
      <c r="V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R638" s="30"/>
      <c r="AS638" s="2"/>
      <c r="BN638"/>
    </row>
    <row r="639" spans="16:66" x14ac:dyDescent="0.25">
      <c r="AS639" s="2"/>
      <c r="BN639"/>
    </row>
    <row r="640" spans="16:66" x14ac:dyDescent="0.25">
      <c r="AS640" s="2"/>
      <c r="BN640"/>
    </row>
    <row r="641" spans="45:66" x14ac:dyDescent="0.25">
      <c r="AS641" s="2"/>
      <c r="BN641"/>
    </row>
    <row r="642" spans="45:66" x14ac:dyDescent="0.25">
      <c r="AS642" s="2"/>
      <c r="BN642"/>
    </row>
    <row r="643" spans="45:66" x14ac:dyDescent="0.25">
      <c r="AS643" s="2"/>
      <c r="BN643"/>
    </row>
    <row r="644" spans="45:66" x14ac:dyDescent="0.25">
      <c r="AS644" s="2"/>
      <c r="BN644"/>
    </row>
    <row r="645" spans="45:66" x14ac:dyDescent="0.25">
      <c r="AS645" s="2"/>
      <c r="BN645"/>
    </row>
    <row r="646" spans="45:66" x14ac:dyDescent="0.25">
      <c r="AS646" s="2"/>
      <c r="BN646"/>
    </row>
    <row r="647" spans="45:66" x14ac:dyDescent="0.25">
      <c r="AS647" s="2"/>
      <c r="BN647"/>
    </row>
    <row r="648" spans="45:66" x14ac:dyDescent="0.25">
      <c r="AS648" s="2"/>
      <c r="BN648"/>
    </row>
    <row r="649" spans="45:66" x14ac:dyDescent="0.25">
      <c r="AS649" s="2"/>
      <c r="BN649"/>
    </row>
    <row r="650" spans="45:66" x14ac:dyDescent="0.25">
      <c r="AS650" s="2"/>
      <c r="BN650"/>
    </row>
    <row r="651" spans="45:66" x14ac:dyDescent="0.25">
      <c r="AS651" s="2"/>
      <c r="BN651"/>
    </row>
    <row r="652" spans="45:66" x14ac:dyDescent="0.25">
      <c r="AS652" s="2"/>
      <c r="BN652"/>
    </row>
    <row r="653" spans="45:66" x14ac:dyDescent="0.25">
      <c r="AS653" s="2"/>
      <c r="BN653"/>
    </row>
    <row r="654" spans="45:66" x14ac:dyDescent="0.25">
      <c r="AS654" s="2"/>
      <c r="BN654"/>
    </row>
    <row r="655" spans="45:66" x14ac:dyDescent="0.25">
      <c r="AS655" s="2"/>
      <c r="BN655"/>
    </row>
    <row r="656" spans="45:66" x14ac:dyDescent="0.25">
      <c r="AS656" s="2"/>
      <c r="BN656"/>
    </row>
    <row r="657" spans="45:66" x14ac:dyDescent="0.25">
      <c r="AS657" s="2"/>
      <c r="BN657"/>
    </row>
  </sheetData>
  <pageMargins left="0.5" right="0.5" top="0.5" bottom="0.5" header="0.5" footer="0.5"/>
  <pageSetup paperSize="5" scale="45" fitToWidth="2" fitToHeight="2" orientation="landscape" r:id="rId1"/>
  <headerFooter alignWithMargins="0">
    <oddFooter>&amp;L&amp;F &amp;A&amp;R&amp;D &amp;D</oddFooter>
  </headerFooter>
  <colBreaks count="2" manualBreakCount="2">
    <brk id="22" max="362" man="1"/>
    <brk id="5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053100</vt:lpstr>
      <vt:lpstr>EndDate</vt:lpstr>
      <vt:lpstr>'053100'!Print_Area</vt:lpstr>
      <vt:lpstr>StartDate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2000-06-01T04:45:28Z</cp:lastPrinted>
  <dcterms:created xsi:type="dcterms:W3CDTF">2000-05-31T22:14:14Z</dcterms:created>
  <dcterms:modified xsi:type="dcterms:W3CDTF">2023-09-10T11:42:38Z</dcterms:modified>
</cp:coreProperties>
</file>