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08" yWindow="1992" windowWidth="15336" windowHeight="4572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B68" i="3"/>
  <c r="C68" i="3"/>
  <c r="D68" i="3"/>
  <c r="E68" i="3"/>
  <c r="F68" i="3"/>
  <c r="G68" i="3"/>
  <c r="H68" i="3"/>
  <c r="I68" i="3"/>
  <c r="J68" i="3"/>
  <c r="K68" i="3"/>
  <c r="B69" i="3"/>
  <c r="C69" i="3"/>
  <c r="D69" i="3"/>
  <c r="E69" i="3"/>
  <c r="F69" i="3"/>
  <c r="G69" i="3"/>
  <c r="H69" i="3"/>
  <c r="I69" i="3"/>
  <c r="J69" i="3"/>
  <c r="K69" i="3"/>
  <c r="B70" i="3"/>
  <c r="C70" i="3"/>
  <c r="D70" i="3"/>
  <c r="E70" i="3"/>
  <c r="F70" i="3"/>
  <c r="G70" i="3"/>
  <c r="H70" i="3"/>
  <c r="I70" i="3"/>
  <c r="J70" i="3"/>
  <c r="K70" i="3"/>
  <c r="B71" i="3"/>
  <c r="C71" i="3"/>
  <c r="D71" i="3"/>
  <c r="E71" i="3"/>
  <c r="F71" i="3"/>
  <c r="G71" i="3"/>
  <c r="H71" i="3"/>
  <c r="I71" i="3"/>
  <c r="J71" i="3"/>
  <c r="K71" i="3"/>
  <c r="B72" i="3"/>
  <c r="C72" i="3"/>
  <c r="D72" i="3"/>
  <c r="E72" i="3"/>
  <c r="F72" i="3"/>
  <c r="G72" i="3"/>
  <c r="H72" i="3"/>
  <c r="I72" i="3"/>
  <c r="J72" i="3"/>
  <c r="K72" i="3"/>
  <c r="B73" i="3"/>
  <c r="C73" i="3"/>
  <c r="D73" i="3"/>
  <c r="E73" i="3"/>
  <c r="F73" i="3"/>
  <c r="G73" i="3"/>
  <c r="H73" i="3"/>
  <c r="I73" i="3"/>
  <c r="J73" i="3"/>
  <c r="K73" i="3"/>
  <c r="B74" i="3"/>
  <c r="C74" i="3"/>
  <c r="D74" i="3"/>
  <c r="E74" i="3"/>
  <c r="F74" i="3"/>
  <c r="G74" i="3"/>
  <c r="H74" i="3"/>
  <c r="I74" i="3"/>
  <c r="J74" i="3"/>
  <c r="K74" i="3"/>
  <c r="B75" i="3"/>
  <c r="C75" i="3"/>
  <c r="D75" i="3"/>
  <c r="E75" i="3"/>
  <c r="F75" i="3"/>
  <c r="G75" i="3"/>
  <c r="H75" i="3"/>
  <c r="I75" i="3"/>
  <c r="J75" i="3"/>
  <c r="K75" i="3"/>
  <c r="B76" i="3"/>
  <c r="C76" i="3"/>
  <c r="D76" i="3"/>
  <c r="E76" i="3"/>
  <c r="F76" i="3"/>
  <c r="G76" i="3"/>
  <c r="H76" i="3"/>
  <c r="I76" i="3"/>
  <c r="J76" i="3"/>
  <c r="K76" i="3"/>
  <c r="B77" i="3"/>
  <c r="C77" i="3"/>
  <c r="D77" i="3"/>
  <c r="E77" i="3"/>
  <c r="F77" i="3"/>
  <c r="G77" i="3"/>
  <c r="H77" i="3"/>
  <c r="I77" i="3"/>
  <c r="J77" i="3"/>
  <c r="K77" i="3"/>
  <c r="B78" i="3"/>
  <c r="C78" i="3"/>
  <c r="D78" i="3"/>
  <c r="E78" i="3"/>
  <c r="F78" i="3"/>
  <c r="G78" i="3"/>
  <c r="H78" i="3"/>
  <c r="I78" i="3"/>
  <c r="J78" i="3"/>
  <c r="K78" i="3"/>
  <c r="B79" i="3"/>
  <c r="C79" i="3"/>
  <c r="D79" i="3"/>
  <c r="E79" i="3"/>
  <c r="F79" i="3"/>
  <c r="G79" i="3"/>
  <c r="H79" i="3"/>
  <c r="I79" i="3"/>
  <c r="J79" i="3"/>
  <c r="K79" i="3"/>
  <c r="B80" i="3"/>
  <c r="C80" i="3"/>
  <c r="D80" i="3"/>
  <c r="E80" i="3"/>
  <c r="F80" i="3"/>
  <c r="G80" i="3"/>
  <c r="H80" i="3"/>
  <c r="I80" i="3"/>
  <c r="J80" i="3"/>
  <c r="K80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V2" i="2"/>
  <c r="B3" i="2"/>
  <c r="C3" i="2"/>
  <c r="D3" i="2"/>
  <c r="E3" i="2"/>
  <c r="F3" i="2"/>
  <c r="G3" i="2"/>
  <c r="H3" i="2"/>
  <c r="I3" i="2"/>
  <c r="V3" i="2"/>
  <c r="B4" i="2"/>
  <c r="C4" i="2"/>
  <c r="D4" i="2"/>
  <c r="E4" i="2"/>
  <c r="F4" i="2"/>
  <c r="G4" i="2"/>
  <c r="H4" i="2"/>
  <c r="I4" i="2"/>
  <c r="V4" i="2"/>
  <c r="B5" i="2"/>
  <c r="C5" i="2"/>
  <c r="D5" i="2"/>
  <c r="E5" i="2"/>
  <c r="F5" i="2"/>
  <c r="G5" i="2"/>
  <c r="H5" i="2"/>
  <c r="I5" i="2"/>
  <c r="V5" i="2"/>
  <c r="B6" i="2"/>
  <c r="C6" i="2"/>
  <c r="D6" i="2"/>
  <c r="E6" i="2"/>
  <c r="F6" i="2"/>
  <c r="G6" i="2"/>
  <c r="H6" i="2"/>
  <c r="I6" i="2"/>
  <c r="V6" i="2"/>
  <c r="B7" i="2"/>
  <c r="C7" i="2"/>
  <c r="D7" i="2"/>
  <c r="E7" i="2"/>
  <c r="F7" i="2"/>
  <c r="G7" i="2"/>
  <c r="H7" i="2"/>
  <c r="I7" i="2"/>
  <c r="V7" i="2"/>
  <c r="B8" i="2"/>
  <c r="C8" i="2"/>
  <c r="D8" i="2"/>
  <c r="E8" i="2"/>
  <c r="F8" i="2"/>
  <c r="G8" i="2"/>
  <c r="H8" i="2"/>
  <c r="I8" i="2"/>
  <c r="V8" i="2"/>
  <c r="B9" i="2"/>
  <c r="C9" i="2"/>
  <c r="D9" i="2"/>
  <c r="E9" i="2"/>
  <c r="F9" i="2"/>
  <c r="G9" i="2"/>
  <c r="H9" i="2"/>
  <c r="I9" i="2"/>
  <c r="V9" i="2"/>
  <c r="B10" i="2"/>
  <c r="C10" i="2"/>
  <c r="D10" i="2"/>
  <c r="E10" i="2"/>
  <c r="F10" i="2"/>
  <c r="G10" i="2"/>
  <c r="H10" i="2"/>
  <c r="I10" i="2"/>
  <c r="V10" i="2"/>
  <c r="B11" i="2"/>
  <c r="C11" i="2"/>
  <c r="D11" i="2"/>
  <c r="E11" i="2"/>
  <c r="F11" i="2"/>
  <c r="G11" i="2"/>
  <c r="H11" i="2"/>
  <c r="I11" i="2"/>
  <c r="V11" i="2"/>
  <c r="B12" i="2"/>
  <c r="C12" i="2"/>
  <c r="D12" i="2"/>
  <c r="E12" i="2"/>
  <c r="F12" i="2"/>
  <c r="G12" i="2"/>
  <c r="H12" i="2"/>
  <c r="I12" i="2"/>
  <c r="V12" i="2"/>
  <c r="B13" i="2"/>
  <c r="C13" i="2"/>
  <c r="D13" i="2"/>
  <c r="E13" i="2"/>
  <c r="F13" i="2"/>
  <c r="G13" i="2"/>
  <c r="H13" i="2"/>
  <c r="I13" i="2"/>
  <c r="V13" i="2"/>
  <c r="B14" i="2"/>
  <c r="C14" i="2"/>
  <c r="D14" i="2"/>
  <c r="E14" i="2"/>
  <c r="F14" i="2"/>
  <c r="G14" i="2"/>
  <c r="H14" i="2"/>
  <c r="I14" i="2"/>
  <c r="V14" i="2"/>
  <c r="B15" i="2"/>
  <c r="C15" i="2"/>
  <c r="D15" i="2"/>
  <c r="E15" i="2"/>
  <c r="F15" i="2"/>
  <c r="G15" i="2"/>
  <c r="H15" i="2"/>
  <c r="I15" i="2"/>
  <c r="V15" i="2"/>
  <c r="B16" i="2"/>
  <c r="C16" i="2"/>
  <c r="D16" i="2"/>
  <c r="E16" i="2"/>
  <c r="F16" i="2"/>
  <c r="G16" i="2"/>
  <c r="H16" i="2"/>
  <c r="I16" i="2"/>
  <c r="V16" i="2"/>
  <c r="B17" i="2"/>
  <c r="C17" i="2"/>
  <c r="D17" i="2"/>
  <c r="E17" i="2"/>
  <c r="F17" i="2"/>
  <c r="G17" i="2"/>
  <c r="H17" i="2"/>
  <c r="I17" i="2"/>
  <c r="V17" i="2"/>
  <c r="B18" i="2"/>
  <c r="C18" i="2"/>
  <c r="D18" i="2"/>
  <c r="E18" i="2"/>
  <c r="F18" i="2"/>
  <c r="G18" i="2"/>
  <c r="H18" i="2"/>
  <c r="I18" i="2"/>
  <c r="V18" i="2"/>
  <c r="B19" i="2"/>
  <c r="C19" i="2"/>
  <c r="D19" i="2"/>
  <c r="E19" i="2"/>
  <c r="F19" i="2"/>
  <c r="G19" i="2"/>
  <c r="H19" i="2"/>
  <c r="I19" i="2"/>
  <c r="V19" i="2"/>
  <c r="B20" i="2"/>
  <c r="C20" i="2"/>
  <c r="D20" i="2"/>
  <c r="E20" i="2"/>
  <c r="F20" i="2"/>
  <c r="G20" i="2"/>
  <c r="H20" i="2"/>
  <c r="I20" i="2"/>
  <c r="V20" i="2"/>
  <c r="B21" i="2"/>
  <c r="C21" i="2"/>
  <c r="D21" i="2"/>
  <c r="E21" i="2"/>
  <c r="F21" i="2"/>
  <c r="G21" i="2"/>
  <c r="H21" i="2"/>
  <c r="I21" i="2"/>
  <c r="V21" i="2"/>
  <c r="B22" i="2"/>
  <c r="C22" i="2"/>
  <c r="D22" i="2"/>
  <c r="E22" i="2"/>
  <c r="F22" i="2"/>
  <c r="G22" i="2"/>
  <c r="H22" i="2"/>
  <c r="I22" i="2"/>
  <c r="V22" i="2"/>
  <c r="B23" i="2"/>
  <c r="C23" i="2"/>
  <c r="D23" i="2"/>
  <c r="E23" i="2"/>
  <c r="F23" i="2"/>
  <c r="G23" i="2"/>
  <c r="H23" i="2"/>
  <c r="I23" i="2"/>
  <c r="V23" i="2"/>
  <c r="B24" i="2"/>
  <c r="C24" i="2"/>
  <c r="D24" i="2"/>
  <c r="E24" i="2"/>
  <c r="F24" i="2"/>
  <c r="G24" i="2"/>
  <c r="H24" i="2"/>
  <c r="I24" i="2"/>
  <c r="V24" i="2"/>
  <c r="B25" i="2"/>
  <c r="C25" i="2"/>
  <c r="D25" i="2"/>
  <c r="E25" i="2"/>
  <c r="F25" i="2"/>
  <c r="G25" i="2"/>
  <c r="H25" i="2"/>
  <c r="I25" i="2"/>
  <c r="V25" i="2"/>
  <c r="B26" i="2"/>
  <c r="C26" i="2"/>
  <c r="D26" i="2"/>
  <c r="E26" i="2"/>
  <c r="F26" i="2"/>
  <c r="G26" i="2"/>
  <c r="H26" i="2"/>
  <c r="I26" i="2"/>
  <c r="V26" i="2"/>
  <c r="B27" i="2"/>
  <c r="C27" i="2"/>
  <c r="D27" i="2"/>
  <c r="E27" i="2"/>
  <c r="F27" i="2"/>
  <c r="G27" i="2"/>
  <c r="H27" i="2"/>
  <c r="I27" i="2"/>
  <c r="V27" i="2"/>
  <c r="B28" i="2"/>
  <c r="C28" i="2"/>
  <c r="D28" i="2"/>
  <c r="E28" i="2"/>
  <c r="F28" i="2"/>
  <c r="G28" i="2"/>
  <c r="H28" i="2"/>
  <c r="I28" i="2"/>
  <c r="V28" i="2"/>
  <c r="B29" i="2"/>
  <c r="C29" i="2"/>
  <c r="D29" i="2"/>
  <c r="E29" i="2"/>
  <c r="F29" i="2"/>
  <c r="G29" i="2"/>
  <c r="H29" i="2"/>
  <c r="I29" i="2"/>
  <c r="V29" i="2"/>
  <c r="B30" i="2"/>
  <c r="C30" i="2"/>
  <c r="D30" i="2"/>
  <c r="E30" i="2"/>
  <c r="F30" i="2"/>
  <c r="G30" i="2"/>
  <c r="H30" i="2"/>
  <c r="I30" i="2"/>
  <c r="V30" i="2"/>
  <c r="B31" i="2"/>
  <c r="C31" i="2"/>
  <c r="D31" i="2"/>
  <c r="E31" i="2"/>
  <c r="F31" i="2"/>
  <c r="G31" i="2"/>
  <c r="H31" i="2"/>
  <c r="I31" i="2"/>
  <c r="V31" i="2"/>
  <c r="B32" i="2"/>
  <c r="C32" i="2"/>
  <c r="D32" i="2"/>
  <c r="E32" i="2"/>
  <c r="F32" i="2"/>
  <c r="G32" i="2"/>
  <c r="H32" i="2"/>
  <c r="I32" i="2"/>
  <c r="V32" i="2"/>
  <c r="B33" i="2"/>
  <c r="C33" i="2"/>
  <c r="D33" i="2"/>
  <c r="E33" i="2"/>
  <c r="F33" i="2"/>
  <c r="G33" i="2"/>
  <c r="H33" i="2"/>
  <c r="I33" i="2"/>
  <c r="V33" i="2"/>
  <c r="B34" i="2"/>
  <c r="C34" i="2"/>
  <c r="D34" i="2"/>
  <c r="E34" i="2"/>
  <c r="F34" i="2"/>
  <c r="G34" i="2"/>
  <c r="H34" i="2"/>
  <c r="I34" i="2"/>
  <c r="V34" i="2"/>
  <c r="B35" i="2"/>
  <c r="C35" i="2"/>
  <c r="D35" i="2"/>
  <c r="E35" i="2"/>
  <c r="F35" i="2"/>
  <c r="G35" i="2"/>
  <c r="H35" i="2"/>
  <c r="I35" i="2"/>
  <c r="V35" i="2"/>
  <c r="B36" i="2"/>
  <c r="C36" i="2"/>
  <c r="D36" i="2"/>
  <c r="E36" i="2"/>
  <c r="F36" i="2"/>
  <c r="G36" i="2"/>
  <c r="H36" i="2"/>
  <c r="I36" i="2"/>
  <c r="V36" i="2"/>
  <c r="B37" i="2"/>
  <c r="C37" i="2"/>
  <c r="D37" i="2"/>
  <c r="E37" i="2"/>
  <c r="F37" i="2"/>
  <c r="G37" i="2"/>
  <c r="H37" i="2"/>
  <c r="I37" i="2"/>
  <c r="V37" i="2"/>
  <c r="B38" i="2"/>
  <c r="C38" i="2"/>
  <c r="D38" i="2"/>
  <c r="E38" i="2"/>
  <c r="F38" i="2"/>
  <c r="G38" i="2"/>
  <c r="H38" i="2"/>
  <c r="I38" i="2"/>
  <c r="V38" i="2"/>
  <c r="B39" i="2"/>
  <c r="C39" i="2"/>
  <c r="D39" i="2"/>
  <c r="E39" i="2"/>
  <c r="F39" i="2"/>
  <c r="G39" i="2"/>
  <c r="H39" i="2"/>
  <c r="I39" i="2"/>
  <c r="V39" i="2"/>
  <c r="B40" i="2"/>
  <c r="C40" i="2"/>
  <c r="D40" i="2"/>
  <c r="E40" i="2"/>
  <c r="F40" i="2"/>
  <c r="G40" i="2"/>
  <c r="H40" i="2"/>
  <c r="I40" i="2"/>
  <c r="V40" i="2"/>
  <c r="B41" i="2"/>
  <c r="C41" i="2"/>
  <c r="D41" i="2"/>
  <c r="E41" i="2"/>
  <c r="F41" i="2"/>
  <c r="G41" i="2"/>
  <c r="H41" i="2"/>
  <c r="I41" i="2"/>
  <c r="V41" i="2"/>
  <c r="B42" i="2"/>
  <c r="C42" i="2"/>
  <c r="D42" i="2"/>
  <c r="E42" i="2"/>
  <c r="F42" i="2"/>
  <c r="G42" i="2"/>
  <c r="H42" i="2"/>
  <c r="I42" i="2"/>
  <c r="V42" i="2"/>
  <c r="B43" i="2"/>
  <c r="C43" i="2"/>
  <c r="D43" i="2"/>
  <c r="E43" i="2"/>
  <c r="F43" i="2"/>
  <c r="G43" i="2"/>
  <c r="H43" i="2"/>
  <c r="I43" i="2"/>
  <c r="V43" i="2"/>
  <c r="B44" i="2"/>
  <c r="C44" i="2"/>
  <c r="D44" i="2"/>
  <c r="E44" i="2"/>
  <c r="F44" i="2"/>
  <c r="G44" i="2"/>
  <c r="H44" i="2"/>
  <c r="I44" i="2"/>
  <c r="V44" i="2"/>
  <c r="B45" i="2"/>
  <c r="C45" i="2"/>
  <c r="D45" i="2"/>
  <c r="E45" i="2"/>
  <c r="F45" i="2"/>
  <c r="G45" i="2"/>
  <c r="H45" i="2"/>
  <c r="I45" i="2"/>
  <c r="V45" i="2"/>
  <c r="B46" i="2"/>
  <c r="C46" i="2"/>
  <c r="D46" i="2"/>
  <c r="E46" i="2"/>
  <c r="F46" i="2"/>
  <c r="G46" i="2"/>
  <c r="H46" i="2"/>
  <c r="I46" i="2"/>
  <c r="V46" i="2"/>
  <c r="B47" i="2"/>
  <c r="C47" i="2"/>
  <c r="D47" i="2"/>
  <c r="E47" i="2"/>
  <c r="F47" i="2"/>
  <c r="G47" i="2"/>
  <c r="H47" i="2"/>
  <c r="I47" i="2"/>
  <c r="V47" i="2"/>
  <c r="B48" i="2"/>
  <c r="C48" i="2"/>
  <c r="D48" i="2"/>
  <c r="E48" i="2"/>
  <c r="F48" i="2"/>
  <c r="G48" i="2"/>
  <c r="H48" i="2"/>
  <c r="I48" i="2"/>
  <c r="V48" i="2"/>
  <c r="B49" i="2"/>
  <c r="C49" i="2"/>
  <c r="D49" i="2"/>
  <c r="E49" i="2"/>
  <c r="F49" i="2"/>
  <c r="G49" i="2"/>
  <c r="H49" i="2"/>
  <c r="I49" i="2"/>
  <c r="V49" i="2"/>
  <c r="B50" i="2"/>
  <c r="C50" i="2"/>
  <c r="D50" i="2"/>
  <c r="E50" i="2"/>
  <c r="F50" i="2"/>
  <c r="G50" i="2"/>
  <c r="H50" i="2"/>
  <c r="I50" i="2"/>
  <c r="V50" i="2"/>
  <c r="B51" i="2"/>
  <c r="C51" i="2"/>
  <c r="D51" i="2"/>
  <c r="E51" i="2"/>
  <c r="F51" i="2"/>
  <c r="G51" i="2"/>
  <c r="H51" i="2"/>
  <c r="I51" i="2"/>
  <c r="V51" i="2"/>
  <c r="B52" i="2"/>
  <c r="C52" i="2"/>
  <c r="D52" i="2"/>
  <c r="E52" i="2"/>
  <c r="F52" i="2"/>
  <c r="G52" i="2"/>
  <c r="H52" i="2"/>
  <c r="I52" i="2"/>
  <c r="V52" i="2"/>
  <c r="B53" i="2"/>
  <c r="C53" i="2"/>
  <c r="D53" i="2"/>
  <c r="E53" i="2"/>
  <c r="F53" i="2"/>
  <c r="G53" i="2"/>
  <c r="H53" i="2"/>
  <c r="I53" i="2"/>
  <c r="V53" i="2"/>
  <c r="B54" i="2"/>
  <c r="C54" i="2"/>
  <c r="D54" i="2"/>
  <c r="E54" i="2"/>
  <c r="F54" i="2"/>
  <c r="G54" i="2"/>
  <c r="H54" i="2"/>
  <c r="I54" i="2"/>
  <c r="V54" i="2"/>
  <c r="B55" i="2"/>
  <c r="C55" i="2"/>
  <c r="D55" i="2"/>
  <c r="E55" i="2"/>
  <c r="F55" i="2"/>
  <c r="G55" i="2"/>
  <c r="H55" i="2"/>
  <c r="I55" i="2"/>
  <c r="V55" i="2"/>
  <c r="B56" i="2"/>
  <c r="C56" i="2"/>
  <c r="D56" i="2"/>
  <c r="E56" i="2"/>
  <c r="F56" i="2"/>
  <c r="G56" i="2"/>
  <c r="H56" i="2"/>
  <c r="I56" i="2"/>
  <c r="V56" i="2"/>
  <c r="B57" i="2"/>
  <c r="C57" i="2"/>
  <c r="D57" i="2"/>
  <c r="E57" i="2"/>
  <c r="F57" i="2"/>
  <c r="G57" i="2"/>
  <c r="H57" i="2"/>
  <c r="I57" i="2"/>
  <c r="V57" i="2"/>
  <c r="B58" i="2"/>
  <c r="C58" i="2"/>
  <c r="D58" i="2"/>
  <c r="E58" i="2"/>
  <c r="F58" i="2"/>
  <c r="G58" i="2"/>
  <c r="H58" i="2"/>
  <c r="I58" i="2"/>
  <c r="V58" i="2"/>
  <c r="B59" i="2"/>
  <c r="C59" i="2"/>
  <c r="D59" i="2"/>
  <c r="E59" i="2"/>
  <c r="F59" i="2"/>
  <c r="G59" i="2"/>
  <c r="H59" i="2"/>
  <c r="I59" i="2"/>
  <c r="V59" i="2"/>
  <c r="B60" i="2"/>
  <c r="C60" i="2"/>
  <c r="D60" i="2"/>
  <c r="E60" i="2"/>
  <c r="F60" i="2"/>
  <c r="G60" i="2"/>
  <c r="H60" i="2"/>
  <c r="I60" i="2"/>
  <c r="V60" i="2"/>
  <c r="B61" i="2"/>
  <c r="C61" i="2"/>
  <c r="D61" i="2"/>
  <c r="E61" i="2"/>
  <c r="F61" i="2"/>
  <c r="G61" i="2"/>
  <c r="H61" i="2"/>
  <c r="I61" i="2"/>
  <c r="V61" i="2"/>
  <c r="B62" i="2"/>
  <c r="C62" i="2"/>
  <c r="D62" i="2"/>
  <c r="E62" i="2"/>
  <c r="F62" i="2"/>
  <c r="G62" i="2"/>
  <c r="H62" i="2"/>
  <c r="I62" i="2"/>
  <c r="V62" i="2"/>
  <c r="B63" i="2"/>
  <c r="C63" i="2"/>
  <c r="D63" i="2"/>
  <c r="E63" i="2"/>
  <c r="F63" i="2"/>
  <c r="G63" i="2"/>
  <c r="H63" i="2"/>
  <c r="I63" i="2"/>
  <c r="V63" i="2"/>
  <c r="B64" i="2"/>
  <c r="C64" i="2"/>
  <c r="D64" i="2"/>
  <c r="E64" i="2"/>
  <c r="F64" i="2"/>
  <c r="G64" i="2"/>
  <c r="H64" i="2"/>
  <c r="I64" i="2"/>
  <c r="V64" i="2"/>
  <c r="B65" i="2"/>
  <c r="C65" i="2"/>
  <c r="D65" i="2"/>
  <c r="E65" i="2"/>
  <c r="F65" i="2"/>
  <c r="G65" i="2"/>
  <c r="H65" i="2"/>
  <c r="I65" i="2"/>
  <c r="V65" i="2"/>
  <c r="B66" i="2"/>
  <c r="C66" i="2"/>
  <c r="D66" i="2"/>
  <c r="E66" i="2"/>
  <c r="F66" i="2"/>
  <c r="G66" i="2"/>
  <c r="H66" i="2"/>
  <c r="I66" i="2"/>
  <c r="V66" i="2"/>
  <c r="B67" i="2"/>
  <c r="C67" i="2"/>
  <c r="D67" i="2"/>
  <c r="E67" i="2"/>
  <c r="F67" i="2"/>
  <c r="G67" i="2"/>
  <c r="H67" i="2"/>
  <c r="I67" i="2"/>
  <c r="V67" i="2"/>
  <c r="B68" i="2"/>
  <c r="C68" i="2"/>
  <c r="D68" i="2"/>
  <c r="E68" i="2"/>
  <c r="F68" i="2"/>
  <c r="G68" i="2"/>
  <c r="H68" i="2"/>
  <c r="I68" i="2"/>
  <c r="V68" i="2"/>
  <c r="B69" i="2"/>
  <c r="C69" i="2"/>
  <c r="D69" i="2"/>
  <c r="E69" i="2"/>
  <c r="F69" i="2"/>
  <c r="G69" i="2"/>
  <c r="H69" i="2"/>
  <c r="I69" i="2"/>
  <c r="V69" i="2"/>
  <c r="B70" i="2"/>
  <c r="C70" i="2"/>
  <c r="D70" i="2"/>
  <c r="E70" i="2"/>
  <c r="F70" i="2"/>
  <c r="G70" i="2"/>
  <c r="H70" i="2"/>
  <c r="I70" i="2"/>
  <c r="V70" i="2"/>
  <c r="B71" i="2"/>
  <c r="C71" i="2"/>
  <c r="D71" i="2"/>
  <c r="E71" i="2"/>
  <c r="F71" i="2"/>
  <c r="G71" i="2"/>
  <c r="H71" i="2"/>
  <c r="I71" i="2"/>
  <c r="V71" i="2"/>
  <c r="B72" i="2"/>
  <c r="C72" i="2"/>
  <c r="D72" i="2"/>
  <c r="E72" i="2"/>
  <c r="F72" i="2"/>
  <c r="G72" i="2"/>
  <c r="H72" i="2"/>
  <c r="I72" i="2"/>
  <c r="V72" i="2"/>
  <c r="B73" i="2"/>
  <c r="C73" i="2"/>
  <c r="D73" i="2"/>
  <c r="E73" i="2"/>
  <c r="F73" i="2"/>
  <c r="G73" i="2"/>
  <c r="H73" i="2"/>
  <c r="I73" i="2"/>
  <c r="V73" i="2"/>
  <c r="B74" i="2"/>
  <c r="C74" i="2"/>
  <c r="D74" i="2"/>
  <c r="E74" i="2"/>
  <c r="F74" i="2"/>
  <c r="G74" i="2"/>
  <c r="H74" i="2"/>
  <c r="I74" i="2"/>
  <c r="V74" i="2"/>
  <c r="B75" i="2"/>
  <c r="C75" i="2"/>
  <c r="D75" i="2"/>
  <c r="E75" i="2"/>
  <c r="F75" i="2"/>
  <c r="G75" i="2"/>
  <c r="H75" i="2"/>
  <c r="I75" i="2"/>
  <c r="V75" i="2"/>
  <c r="B76" i="2"/>
  <c r="C76" i="2"/>
  <c r="D76" i="2"/>
  <c r="E76" i="2"/>
  <c r="F76" i="2"/>
  <c r="G76" i="2"/>
  <c r="H76" i="2"/>
  <c r="I76" i="2"/>
  <c r="V76" i="2"/>
  <c r="B77" i="2"/>
  <c r="C77" i="2"/>
  <c r="D77" i="2"/>
  <c r="E77" i="2"/>
  <c r="F77" i="2"/>
  <c r="G77" i="2"/>
  <c r="H77" i="2"/>
  <c r="I77" i="2"/>
  <c r="V77" i="2"/>
  <c r="B78" i="2"/>
  <c r="C78" i="2"/>
  <c r="D78" i="2"/>
  <c r="E78" i="2"/>
  <c r="F78" i="2"/>
  <c r="G78" i="2"/>
  <c r="H78" i="2"/>
  <c r="I78" i="2"/>
  <c r="V78" i="2"/>
  <c r="B79" i="2"/>
  <c r="C79" i="2"/>
  <c r="D79" i="2"/>
  <c r="E79" i="2"/>
  <c r="F79" i="2"/>
  <c r="G79" i="2"/>
  <c r="H79" i="2"/>
  <c r="I79" i="2"/>
  <c r="V79" i="2"/>
  <c r="B80" i="2"/>
  <c r="C80" i="2"/>
  <c r="D80" i="2"/>
  <c r="E80" i="2"/>
  <c r="F80" i="2"/>
  <c r="G80" i="2"/>
  <c r="H80" i="2"/>
  <c r="I80" i="2"/>
  <c r="V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<sst xmlns="http://schemas.openxmlformats.org/spreadsheetml/2006/main" count="121" uniqueCount="51">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</sst>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2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508196181163"/>
          <c:y val="7.5188084940263467E-2"/>
          <c:w val="0.8650409938075592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3-49DC-B87A-415C49F9A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176808"/>
        <c:axId val="1"/>
      </c:barChart>
      <c:catAx>
        <c:axId val="1911768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176808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45720</xdr:colOff>
      <xdr:row>0</xdr:row>
      <xdr:rowOff>167640</xdr:rowOff>
    </xdr:from>
    <xdr:to>
      <xdr:col>24</xdr:col>
      <xdr:colOff>358140</xdr:colOff>
      <xdr:row>17</xdr:row>
      <xdr:rowOff>60960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01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50  MA</val>
          </value>
          <value t="str">
            <val>50  AP</val>
          </value>
          <value t="str">
            <val>00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490.50</val>
          </value>
          <value t="str">
            <val xml:space="preserve"> 492.50</val>
          </value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492.50</val>
          </value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1547.25</val>
          </value>
          <value t="str">
            <val>50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1552.75</val>
          </value>
          <value t="str">
            <val>1548.75</val>
          </value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1528.25</val>
          </value>
          <value t="str">
            <val>1525.00</val>
          </value>
          <value t="str">
            <val>1521.75</val>
          </value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1518.00</val>
          </value>
          <value t="str">
            <val>1517.25</val>
          </value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1552.50</val>
          </value>
          <value t="str">
            <val>1563.25</val>
          </value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1548.75</val>
          </value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1517.25</val>
          </value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1563.25</val>
          </value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1521.75</val>
          </value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1567.00</val>
          </value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1541.25</val>
          </value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1521.00</val>
          </value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1515.75</val>
          </value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1538.00</val>
          </value>
          <value t="str">
            <val>1534.75</val>
          </value>
          <value t="str">
            <val>1531.50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1520.25</val>
          </value>
          <value t="str">
            <val>1519.50</val>
          </value>
          <value t="str">
            <val>1518.75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1515.00</val>
          </value>
          <value t="str">
            <val>1514.25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1561.00</val>
          </value>
          <value t="str">
            <val>1556.75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1858.50</val>
          </value>
          <value t="str">
            <val>00  MAR</val>
          </value>
          <value t="str">
            <val>25  APR</val>
          </value>
          <value t="str">
            <val>00  MAY</val>
          </value>
          <value t="str">
            <val>50  JUN</val>
          </value>
          <value t="str">
            <val>75  JUL</val>
          </value>
          <value t="str">
            <val>50  AUG</val>
          </value>
          <value t="str">
            <val>25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1883.00</val>
          </value>
          <value t="str">
            <val>1881.25</val>
          </value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1870.75</val>
          </value>
          <value t="str">
            <val>1869.00</val>
          </value>
          <value t="str">
            <val>1867.25</val>
          </value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1863.00</val>
          </value>
          <value t="str">
            <val>1862.25</val>
          </value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1864.00</val>
          </value>
          <value t="str">
            <val>1875.25</val>
          </value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1881.25</val>
          </value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1862.25</val>
          </value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1875.25</val>
          </value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1879.50</val>
          </value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1867.25</val>
          </value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1861.50</val>
          </value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1883.00</val>
          </value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1877.75</val>
          </value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1866.25</val>
          </value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1860.50</val>
          </value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1887.50</val>
          </value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1876.00</val>
          </value>
          <value t="str">
            <val>1874.25</val>
          </value>
          <value t="str">
            <val>1872.50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1865.25</val>
          </value>
          <value t="str">
            <val>1864.50</val>
          </value>
          <value t="str">
            <val>1863.75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1859.50</val>
          </value>
          <value t="str">
            <val>1858.50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1889.75</val>
          </value>
          <value t="str">
            <val>1887.50</val>
          </value>
          <value t="str">
            <val>1885.25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7803</val>
          </value>
          <value t="str">
            <val xml:space="preserve">15  </val>
          </value>
          <value t="str">
            <val xml:space="preserve">95  </val>
          </value>
          <value t="str">
            <val xml:space="preserve">45  </val>
          </value>
          <value t="str">
            <val xml:space="preserve">90  </val>
          </value>
          <value t="str">
            <val xml:space="preserve">35  </val>
          </value>
          <value t="str">
            <val xml:space="preserve">55  </val>
          </value>
          <value t="str">
            <val xml:space="preserve">75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7815</val>
          </value>
          <value t="str">
            <val>7795</val>
          </value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7405</val>
          </value>
          <value t="str">
            <val>7345</val>
          </value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7095</val>
          </value>
          <value t="str">
            <val>7065</val>
          </value>
          <value t="str">
            <val>7035</val>
          </value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6885</val>
          </value>
          <value t="str">
            <val>6860</val>
          </value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7795</val>
          </value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7345</val>
          </value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6860</val>
          </value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7745</val>
          </value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7295</val>
          </value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7035</val>
          </value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6835</val>
          </value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7690</val>
          </value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7245</val>
          </value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6995</val>
          </value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6810</val>
          </value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7635</val>
          </value>
          <value t="str">
            <val>7555</val>
          </value>
          <value t="str">
            <val>7475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7195</val>
          </value>
          <value t="str">
            <val>7155</val>
          </value>
          <value t="str">
            <val>7125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6965</val>
          </value>
          <value t="str">
            <val>6935</val>
          </value>
          <value t="str">
            <val>6910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6785</val>
          </value>
          <value t="str">
            <val>6765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472.00</val>
          </value>
          <value t="str">
            <val>25  MA</val>
          </value>
          <value t="str">
            <val>75  AP</val>
          </value>
          <value t="str">
            <val>50  MA</val>
          </value>
          <value t="str">
            <val>00  JU</val>
          </value>
          <value t="str">
            <val>50  JU</val>
          </value>
          <value t="str">
            <val>75  AU</val>
          </value>
          <value t="str">
            <val>75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475.25</val>
          </value>
          <value t="str">
            <val>479.75</val>
          </value>
          <value t="str">
            <val>482.50</val>
          </value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482.50</val>
          </value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485.00</val>
          </value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486.50</val>
          </value>
          <value t="str">
            <val>487.75</val>
          </value>
          <value t="str">
            <val>488.75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5247.00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5332.00</val>
          </value>
          <value t="str">
            <val>5338.00</val>
          </value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5370.00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5263.00</val>
          </value>
          <value t="str">
            <val>5278.00</val>
          </value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5338.00</val>
          </value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5278.00</val>
          </value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5344.00</val>
          </value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5292.00</val>
          </value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5350.00</val>
          </value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5302.00</val>
          </value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5355.00</val>
          </value>
          <value t="str">
            <val>5360.00</val>
          </value>
          <value t="str">
            <val>5365.00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5312.00</val>
          </value>
          <value t="str">
            <val>5320.00</val>
          </value>
          <value t="str">
            <val>5326.00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1154.00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50  JUN</val>
          </value>
          <value t="str">
            <val>25  JUL</val>
          </value>
          <value t="str">
            <val>50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1164.00</val>
          </value>
          <value t="str">
            <val>1162.25</val>
          </value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1151.75</val>
          </value>
          <value t="str">
            <val>1149.75</val>
          </value>
          <value t="str">
            <val>1147.75</val>
          </value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1138.50</val>
          </value>
          <value t="str">
            <val>1136.75</val>
          </value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1158.00</val>
          </value>
          <value t="str">
            <val>1167.75</val>
          </value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1162.25</val>
          </value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1136.75</val>
          </value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1167.75</val>
          </value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1160.50</val>
          </value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1147.75</val>
          </value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1135.00</val>
          </value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1167.75</val>
          </value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1158.75</val>
          </value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1145.75</val>
          </value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1133.25</val>
          </value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1168.50</val>
          </value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1157.00</val>
          </value>
          <value t="str">
            <val>1155.25</val>
          </value>
          <value t="str">
            <val>1153.50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1143.75</val>
          </value>
          <value t="str">
            <val>1142.00</val>
          </value>
          <value t="str">
            <val>1140.25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1131.50</val>
          </value>
          <value t="str">
            <val>1129.75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1169.25</val>
          </value>
          <value t="str">
            <val>1167.50</val>
          </value>
          <value t="str">
            <val>1165.75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NGENLS1 01-08-2000"/>
      <sheetName val="gamma"/>
      <sheetName val="Calculated Metals"/>
    </sheetNames>
    <sheetDataSet>
      <sheetData sheetId="0" refreshError="1"/>
      <sheetData sheetId="1">
        <row r="7">
          <cell r="R7">
            <v>36739</v>
          </cell>
          <cell r="S7">
            <v>57295</v>
          </cell>
          <cell r="U7">
            <v>36739</v>
          </cell>
          <cell r="V7">
            <v>464612</v>
          </cell>
          <cell r="X7">
            <v>36739</v>
          </cell>
          <cell r="Y7">
            <v>117427</v>
          </cell>
          <cell r="AA7">
            <v>36739</v>
          </cell>
          <cell r="AB7">
            <v>6800</v>
          </cell>
          <cell r="AD7">
            <v>36739</v>
          </cell>
          <cell r="AE7">
            <v>713167</v>
          </cell>
          <cell r="AG7">
            <v>36739</v>
          </cell>
          <cell r="AH7">
            <v>1733</v>
          </cell>
          <cell r="AJ7">
            <v>36739</v>
          </cell>
          <cell r="AK7">
            <v>95144</v>
          </cell>
          <cell r="AM7">
            <v>36739</v>
          </cell>
          <cell r="AN7">
            <v>-50026</v>
          </cell>
          <cell r="AP7">
            <v>36739</v>
          </cell>
          <cell r="AQ7">
            <v>71845</v>
          </cell>
          <cell r="AS7">
            <v>36739</v>
          </cell>
          <cell r="AT7">
            <v>19317</v>
          </cell>
        </row>
        <row r="8">
          <cell r="R8">
            <v>36770</v>
          </cell>
          <cell r="S8">
            <v>142905</v>
          </cell>
          <cell r="U8">
            <v>36770</v>
          </cell>
          <cell r="V8">
            <v>-169689</v>
          </cell>
          <cell r="X8">
            <v>36770</v>
          </cell>
          <cell r="Y8">
            <v>-17167</v>
          </cell>
          <cell r="AA8">
            <v>36770</v>
          </cell>
          <cell r="AB8">
            <v>4599</v>
          </cell>
          <cell r="AD8">
            <v>36770</v>
          </cell>
          <cell r="AE8">
            <v>-896619</v>
          </cell>
          <cell r="AG8">
            <v>36770</v>
          </cell>
          <cell r="AH8">
            <v>811</v>
          </cell>
          <cell r="AJ8">
            <v>36770</v>
          </cell>
          <cell r="AK8">
            <v>-53910</v>
          </cell>
          <cell r="AM8">
            <v>36770</v>
          </cell>
          <cell r="AN8">
            <v>-3054</v>
          </cell>
          <cell r="AP8">
            <v>36770</v>
          </cell>
          <cell r="AQ8">
            <v>-3280</v>
          </cell>
          <cell r="AS8">
            <v>36770</v>
          </cell>
          <cell r="AT8">
            <v>-10000</v>
          </cell>
        </row>
        <row r="9">
          <cell r="R9">
            <v>36800</v>
          </cell>
          <cell r="S9">
            <v>-75396</v>
          </cell>
          <cell r="U9">
            <v>36800</v>
          </cell>
          <cell r="V9">
            <v>-144928</v>
          </cell>
          <cell r="X9">
            <v>36800</v>
          </cell>
          <cell r="Y9">
            <v>10269</v>
          </cell>
          <cell r="AA9">
            <v>36800</v>
          </cell>
          <cell r="AB9">
            <v>2608</v>
          </cell>
          <cell r="AD9">
            <v>36800</v>
          </cell>
          <cell r="AE9">
            <v>763548</v>
          </cell>
          <cell r="AG9">
            <v>36800</v>
          </cell>
          <cell r="AH9">
            <v>-431</v>
          </cell>
          <cell r="AJ9">
            <v>36800</v>
          </cell>
          <cell r="AK9">
            <v>2251</v>
          </cell>
          <cell r="AM9">
            <v>36800</v>
          </cell>
          <cell r="AN9">
            <v>-89893</v>
          </cell>
          <cell r="AP9">
            <v>36861</v>
          </cell>
          <cell r="AQ9">
            <v>-22250</v>
          </cell>
          <cell r="AS9">
            <v>36800</v>
          </cell>
          <cell r="AT9">
            <v>-20000</v>
          </cell>
        </row>
        <row r="10">
          <cell r="R10">
            <v>36831</v>
          </cell>
          <cell r="S10">
            <v>-26929</v>
          </cell>
          <cell r="U10">
            <v>36831</v>
          </cell>
          <cell r="V10">
            <v>-2397</v>
          </cell>
          <cell r="X10">
            <v>36831</v>
          </cell>
          <cell r="Y10">
            <v>3639</v>
          </cell>
          <cell r="AA10">
            <v>36831</v>
          </cell>
          <cell r="AB10">
            <v>-45</v>
          </cell>
          <cell r="AD10">
            <v>36831</v>
          </cell>
          <cell r="AE10">
            <v>820679</v>
          </cell>
          <cell r="AG10">
            <v>36831</v>
          </cell>
          <cell r="AH10">
            <v>-207</v>
          </cell>
          <cell r="AJ10">
            <v>36831</v>
          </cell>
          <cell r="AK10">
            <v>-1717</v>
          </cell>
          <cell r="AM10">
            <v>36831</v>
          </cell>
          <cell r="AN10">
            <v>2765</v>
          </cell>
          <cell r="AP10">
            <v>36951</v>
          </cell>
          <cell r="AQ10">
            <v>-43310</v>
          </cell>
          <cell r="AS10">
            <v>36831</v>
          </cell>
          <cell r="AT10">
            <v>-20000</v>
          </cell>
        </row>
        <row r="11">
          <cell r="R11">
            <v>36861</v>
          </cell>
          <cell r="S11">
            <v>-70912</v>
          </cell>
          <cell r="U11">
            <v>36861</v>
          </cell>
          <cell r="V11">
            <v>57965</v>
          </cell>
          <cell r="X11">
            <v>36861</v>
          </cell>
          <cell r="Y11">
            <v>-6894</v>
          </cell>
          <cell r="AA11">
            <v>36861</v>
          </cell>
          <cell r="AB11">
            <v>496</v>
          </cell>
          <cell r="AD11">
            <v>36861</v>
          </cell>
          <cell r="AE11">
            <v>-1260051</v>
          </cell>
          <cell r="AG11">
            <v>36861</v>
          </cell>
          <cell r="AH11">
            <v>-278</v>
          </cell>
          <cell r="AJ11">
            <v>36861</v>
          </cell>
          <cell r="AK11">
            <v>-4228</v>
          </cell>
          <cell r="AM11">
            <v>36861</v>
          </cell>
          <cell r="AN11">
            <v>44528</v>
          </cell>
          <cell r="AP11">
            <v>37012</v>
          </cell>
          <cell r="AQ11">
            <v>18860</v>
          </cell>
          <cell r="AS11">
            <v>36861</v>
          </cell>
          <cell r="AT11">
            <v>-40000</v>
          </cell>
        </row>
        <row r="12">
          <cell r="R12">
            <v>36892</v>
          </cell>
          <cell r="S12">
            <v>9669</v>
          </cell>
          <cell r="U12">
            <v>36892</v>
          </cell>
          <cell r="V12">
            <v>12275</v>
          </cell>
          <cell r="X12">
            <v>36892</v>
          </cell>
          <cell r="Y12">
            <v>-18875</v>
          </cell>
          <cell r="AA12">
            <v>36892</v>
          </cell>
          <cell r="AB12">
            <v>496</v>
          </cell>
          <cell r="AD12">
            <v>36892</v>
          </cell>
          <cell r="AE12">
            <v>171235</v>
          </cell>
          <cell r="AG12">
            <v>36892</v>
          </cell>
          <cell r="AH12">
            <v>-32</v>
          </cell>
          <cell r="AJ12">
            <v>36892</v>
          </cell>
          <cell r="AK12">
            <v>-360</v>
          </cell>
          <cell r="AM12">
            <v>36892</v>
          </cell>
          <cell r="AN12">
            <v>35334</v>
          </cell>
          <cell r="AP12">
            <v>37377</v>
          </cell>
          <cell r="AQ12">
            <v>-20000</v>
          </cell>
          <cell r="AS12">
            <v>36892</v>
          </cell>
          <cell r="AT12">
            <v>20000</v>
          </cell>
        </row>
        <row r="13">
          <cell r="R13">
            <v>36923</v>
          </cell>
          <cell r="S13">
            <v>-11043</v>
          </cell>
          <cell r="U13">
            <v>36923</v>
          </cell>
          <cell r="V13">
            <v>-1223</v>
          </cell>
          <cell r="X13">
            <v>36923</v>
          </cell>
          <cell r="Y13">
            <v>-7565</v>
          </cell>
          <cell r="AA13">
            <v>36923</v>
          </cell>
          <cell r="AB13">
            <v>55</v>
          </cell>
          <cell r="AD13">
            <v>36923</v>
          </cell>
          <cell r="AE13">
            <v>-38742</v>
          </cell>
          <cell r="AG13">
            <v>36923</v>
          </cell>
          <cell r="AH13">
            <v>-31</v>
          </cell>
          <cell r="AJ13">
            <v>36923</v>
          </cell>
          <cell r="AK13">
            <v>-306</v>
          </cell>
          <cell r="AM13">
            <v>36923</v>
          </cell>
          <cell r="AN13">
            <v>6719</v>
          </cell>
          <cell r="AS13">
            <v>36923</v>
          </cell>
          <cell r="AT13">
            <v>20000</v>
          </cell>
        </row>
        <row r="14">
          <cell r="R14">
            <v>36951</v>
          </cell>
          <cell r="S14">
            <v>-12801</v>
          </cell>
          <cell r="U14">
            <v>36951</v>
          </cell>
          <cell r="V14">
            <v>-40022</v>
          </cell>
          <cell r="X14">
            <v>36951</v>
          </cell>
          <cell r="Y14">
            <v>-11022</v>
          </cell>
          <cell r="AA14">
            <v>36951</v>
          </cell>
          <cell r="AB14">
            <v>235</v>
          </cell>
          <cell r="AD14">
            <v>36951</v>
          </cell>
          <cell r="AE14">
            <v>189818</v>
          </cell>
          <cell r="AG14">
            <v>36951</v>
          </cell>
          <cell r="AH14">
            <v>-103</v>
          </cell>
          <cell r="AJ14">
            <v>36951</v>
          </cell>
          <cell r="AK14">
            <v>-4519</v>
          </cell>
          <cell r="AM14">
            <v>36951</v>
          </cell>
          <cell r="AN14">
            <v>18326</v>
          </cell>
          <cell r="AS14">
            <v>36951</v>
          </cell>
          <cell r="AT14">
            <v>25000</v>
          </cell>
        </row>
        <row r="15">
          <cell r="R15">
            <v>36982</v>
          </cell>
          <cell r="S15">
            <v>-11542</v>
          </cell>
          <cell r="U15">
            <v>36982</v>
          </cell>
          <cell r="V15">
            <v>-32611</v>
          </cell>
          <cell r="X15">
            <v>36982</v>
          </cell>
          <cell r="Y15">
            <v>-1714</v>
          </cell>
          <cell r="AA15">
            <v>36982</v>
          </cell>
          <cell r="AB15">
            <v>631</v>
          </cell>
          <cell r="AD15">
            <v>36982</v>
          </cell>
          <cell r="AE15">
            <v>14049</v>
          </cell>
          <cell r="AG15">
            <v>36982</v>
          </cell>
          <cell r="AH15">
            <v>-6</v>
          </cell>
          <cell r="AJ15">
            <v>36982</v>
          </cell>
          <cell r="AK15">
            <v>-1698</v>
          </cell>
          <cell r="AM15">
            <v>36982</v>
          </cell>
          <cell r="AN15">
            <v>22827</v>
          </cell>
          <cell r="AS15">
            <v>36982</v>
          </cell>
          <cell r="AT15">
            <v>-6666</v>
          </cell>
        </row>
        <row r="16">
          <cell r="R16">
            <v>37012</v>
          </cell>
          <cell r="S16">
            <v>-3165</v>
          </cell>
          <cell r="U16">
            <v>37012</v>
          </cell>
          <cell r="V16">
            <v>7201</v>
          </cell>
          <cell r="X16">
            <v>37012</v>
          </cell>
          <cell r="Y16">
            <v>-6885</v>
          </cell>
          <cell r="AA16">
            <v>37012</v>
          </cell>
          <cell r="AB16">
            <v>-23</v>
          </cell>
          <cell r="AD16">
            <v>37012</v>
          </cell>
          <cell r="AE16">
            <v>-37616</v>
          </cell>
          <cell r="AG16">
            <v>37012</v>
          </cell>
          <cell r="AH16">
            <v>44</v>
          </cell>
          <cell r="AJ16">
            <v>37012</v>
          </cell>
          <cell r="AK16">
            <v>-4142</v>
          </cell>
          <cell r="AM16">
            <v>37012</v>
          </cell>
          <cell r="AN16">
            <v>-23470</v>
          </cell>
          <cell r="AS16">
            <v>37012</v>
          </cell>
          <cell r="AT16">
            <v>-10000</v>
          </cell>
        </row>
        <row r="17">
          <cell r="R17">
            <v>37043</v>
          </cell>
          <cell r="S17">
            <v>-7029</v>
          </cell>
          <cell r="U17">
            <v>37043</v>
          </cell>
          <cell r="V17">
            <v>1206</v>
          </cell>
          <cell r="X17">
            <v>37043</v>
          </cell>
          <cell r="Y17">
            <v>-9703</v>
          </cell>
          <cell r="AA17">
            <v>37043</v>
          </cell>
          <cell r="AB17">
            <v>2050</v>
          </cell>
          <cell r="AD17">
            <v>37043</v>
          </cell>
          <cell r="AE17">
            <v>-3794</v>
          </cell>
          <cell r="AG17">
            <v>37043</v>
          </cell>
          <cell r="AH17">
            <v>-154</v>
          </cell>
          <cell r="AJ17">
            <v>37043</v>
          </cell>
          <cell r="AK17">
            <v>1311</v>
          </cell>
          <cell r="AM17">
            <v>37043</v>
          </cell>
          <cell r="AN17">
            <v>24724</v>
          </cell>
          <cell r="AS17">
            <v>37043</v>
          </cell>
          <cell r="AT17">
            <v>20000</v>
          </cell>
        </row>
        <row r="18">
          <cell r="R18">
            <v>37073</v>
          </cell>
          <cell r="S18">
            <v>-7669</v>
          </cell>
          <cell r="U18">
            <v>37073</v>
          </cell>
          <cell r="V18">
            <v>1154</v>
          </cell>
          <cell r="X18">
            <v>37073</v>
          </cell>
          <cell r="Y18">
            <v>-25900</v>
          </cell>
          <cell r="AA18">
            <v>37073</v>
          </cell>
          <cell r="AB18">
            <v>-965</v>
          </cell>
          <cell r="AD18">
            <v>37073</v>
          </cell>
          <cell r="AE18">
            <v>9163</v>
          </cell>
          <cell r="AG18">
            <v>37073</v>
          </cell>
          <cell r="AH18">
            <v>-50</v>
          </cell>
          <cell r="AJ18">
            <v>37073</v>
          </cell>
          <cell r="AK18">
            <v>-4493</v>
          </cell>
          <cell r="AM18">
            <v>37073</v>
          </cell>
          <cell r="AN18">
            <v>611</v>
          </cell>
          <cell r="AS18">
            <v>37073</v>
          </cell>
          <cell r="AT18">
            <v>10000</v>
          </cell>
        </row>
        <row r="19">
          <cell r="R19">
            <v>37104</v>
          </cell>
          <cell r="S19">
            <v>-366</v>
          </cell>
          <cell r="U19">
            <v>37104</v>
          </cell>
          <cell r="V19">
            <v>-1937</v>
          </cell>
          <cell r="X19">
            <v>37104</v>
          </cell>
          <cell r="Y19">
            <v>-2975</v>
          </cell>
          <cell r="AA19">
            <v>37104</v>
          </cell>
          <cell r="AB19">
            <v>-90</v>
          </cell>
          <cell r="AD19">
            <v>37104</v>
          </cell>
          <cell r="AE19">
            <v>-1061</v>
          </cell>
          <cell r="AG19">
            <v>37104</v>
          </cell>
          <cell r="AH19">
            <v>70</v>
          </cell>
          <cell r="AJ19">
            <v>37104</v>
          </cell>
          <cell r="AK19">
            <v>-7868</v>
          </cell>
          <cell r="AM19">
            <v>37104</v>
          </cell>
          <cell r="AN19">
            <v>-6720</v>
          </cell>
          <cell r="AS19">
            <v>37104</v>
          </cell>
          <cell r="AT19">
            <v>-16666</v>
          </cell>
        </row>
        <row r="20">
          <cell r="R20">
            <v>37135</v>
          </cell>
          <cell r="S20">
            <v>-2674</v>
          </cell>
          <cell r="U20">
            <v>37135</v>
          </cell>
          <cell r="V20">
            <v>-6750</v>
          </cell>
          <cell r="X20">
            <v>37135</v>
          </cell>
          <cell r="Y20">
            <v>-1075</v>
          </cell>
          <cell r="AA20">
            <v>37135</v>
          </cell>
          <cell r="AB20">
            <v>-666</v>
          </cell>
          <cell r="AD20">
            <v>37135</v>
          </cell>
          <cell r="AE20">
            <v>9163</v>
          </cell>
          <cell r="AJ20">
            <v>37135</v>
          </cell>
          <cell r="AK20">
            <v>-1386</v>
          </cell>
          <cell r="AM20">
            <v>37135</v>
          </cell>
          <cell r="AN20">
            <v>611</v>
          </cell>
          <cell r="AS20">
            <v>37135</v>
          </cell>
          <cell r="AT20">
            <v>10000</v>
          </cell>
        </row>
        <row r="21">
          <cell r="R21">
            <v>37165</v>
          </cell>
          <cell r="S21">
            <v>1199</v>
          </cell>
          <cell r="U21">
            <v>37165</v>
          </cell>
          <cell r="V21">
            <v>-72</v>
          </cell>
          <cell r="X21">
            <v>37165</v>
          </cell>
          <cell r="Y21">
            <v>-200</v>
          </cell>
          <cell r="AA21">
            <v>37165</v>
          </cell>
          <cell r="AB21">
            <v>-942</v>
          </cell>
          <cell r="AD21">
            <v>37165</v>
          </cell>
          <cell r="AE21">
            <v>27971</v>
          </cell>
          <cell r="AJ21">
            <v>37165</v>
          </cell>
          <cell r="AK21">
            <v>-3533</v>
          </cell>
          <cell r="AM21">
            <v>37165</v>
          </cell>
          <cell r="AN21">
            <v>7813</v>
          </cell>
          <cell r="AS21">
            <v>37196</v>
          </cell>
          <cell r="AT21">
            <v>-6666</v>
          </cell>
        </row>
        <row r="22">
          <cell r="R22">
            <v>37196</v>
          </cell>
          <cell r="S22">
            <v>8457</v>
          </cell>
          <cell r="U22">
            <v>37196</v>
          </cell>
          <cell r="V22">
            <v>-4917</v>
          </cell>
          <cell r="X22">
            <v>37196</v>
          </cell>
          <cell r="Y22">
            <v>925</v>
          </cell>
          <cell r="AA22">
            <v>37196</v>
          </cell>
          <cell r="AB22">
            <v>-300</v>
          </cell>
          <cell r="AD22">
            <v>37196</v>
          </cell>
          <cell r="AE22">
            <v>-18808</v>
          </cell>
          <cell r="AJ22">
            <v>37196</v>
          </cell>
          <cell r="AK22">
            <v>-4298</v>
          </cell>
          <cell r="AM22">
            <v>37196</v>
          </cell>
          <cell r="AN22">
            <v>-7202</v>
          </cell>
          <cell r="AS22">
            <v>37226</v>
          </cell>
          <cell r="AT22">
            <v>10000</v>
          </cell>
        </row>
        <row r="23">
          <cell r="R23">
            <v>37226</v>
          </cell>
          <cell r="S23">
            <v>-28096</v>
          </cell>
          <cell r="U23">
            <v>37226</v>
          </cell>
          <cell r="V23">
            <v>-110990</v>
          </cell>
          <cell r="X23">
            <v>37226</v>
          </cell>
          <cell r="Y23">
            <v>925</v>
          </cell>
          <cell r="AA23">
            <v>37226</v>
          </cell>
          <cell r="AB23">
            <v>-10421</v>
          </cell>
          <cell r="AD23">
            <v>37226</v>
          </cell>
          <cell r="AE23">
            <v>0</v>
          </cell>
          <cell r="AJ23">
            <v>37226</v>
          </cell>
          <cell r="AK23">
            <v>3803</v>
          </cell>
          <cell r="AM23">
            <v>37226</v>
          </cell>
          <cell r="AN23">
            <v>0</v>
          </cell>
        </row>
        <row r="24">
          <cell r="R24">
            <v>37257</v>
          </cell>
          <cell r="S24">
            <v>38447</v>
          </cell>
          <cell r="U24">
            <v>37257</v>
          </cell>
          <cell r="V24">
            <v>-884</v>
          </cell>
          <cell r="X24">
            <v>37257</v>
          </cell>
          <cell r="Y24">
            <v>675</v>
          </cell>
          <cell r="AA24">
            <v>37257</v>
          </cell>
          <cell r="AB24">
            <v>-672</v>
          </cell>
          <cell r="AD24">
            <v>37257</v>
          </cell>
          <cell r="AE24">
            <v>18808</v>
          </cell>
          <cell r="AJ24">
            <v>37257</v>
          </cell>
          <cell r="AK24">
            <v>4206</v>
          </cell>
          <cell r="AM24">
            <v>37257</v>
          </cell>
          <cell r="AN24">
            <v>7202</v>
          </cell>
        </row>
        <row r="25">
          <cell r="R25">
            <v>37288</v>
          </cell>
          <cell r="S25">
            <v>15176</v>
          </cell>
          <cell r="U25">
            <v>37288</v>
          </cell>
          <cell r="V25">
            <v>-185</v>
          </cell>
          <cell r="X25">
            <v>37288</v>
          </cell>
          <cell r="Y25">
            <v>900</v>
          </cell>
          <cell r="AA25">
            <v>37288</v>
          </cell>
          <cell r="AB25">
            <v>-72</v>
          </cell>
          <cell r="AD25">
            <v>37288</v>
          </cell>
          <cell r="AE25">
            <v>0</v>
          </cell>
          <cell r="AJ25">
            <v>37288</v>
          </cell>
          <cell r="AK25">
            <v>-811</v>
          </cell>
          <cell r="AM25">
            <v>37288</v>
          </cell>
          <cell r="AN25">
            <v>0</v>
          </cell>
        </row>
        <row r="26">
          <cell r="R26">
            <v>37316</v>
          </cell>
          <cell r="S26">
            <v>21978</v>
          </cell>
          <cell r="U26">
            <v>37316</v>
          </cell>
          <cell r="V26">
            <v>1054</v>
          </cell>
          <cell r="X26">
            <v>37316</v>
          </cell>
          <cell r="Y26">
            <v>1000</v>
          </cell>
          <cell r="AA26">
            <v>37316</v>
          </cell>
          <cell r="AB26">
            <v>-234</v>
          </cell>
          <cell r="AD26">
            <v>37316</v>
          </cell>
          <cell r="AE26">
            <v>0</v>
          </cell>
          <cell r="AJ26">
            <v>37316</v>
          </cell>
          <cell r="AK26">
            <v>2816</v>
          </cell>
          <cell r="AM26">
            <v>37316</v>
          </cell>
          <cell r="AN26">
            <v>0</v>
          </cell>
        </row>
        <row r="27">
          <cell r="R27">
            <v>37347</v>
          </cell>
          <cell r="S27">
            <v>5347</v>
          </cell>
          <cell r="U27">
            <v>37347</v>
          </cell>
          <cell r="V27">
            <v>13805</v>
          </cell>
          <cell r="AA27">
            <v>37347</v>
          </cell>
          <cell r="AB27">
            <v>-150</v>
          </cell>
          <cell r="AD27">
            <v>37347</v>
          </cell>
          <cell r="AE27">
            <v>0</v>
          </cell>
          <cell r="AJ27">
            <v>37347</v>
          </cell>
          <cell r="AK27">
            <v>-1133</v>
          </cell>
          <cell r="AM27">
            <v>37347</v>
          </cell>
          <cell r="AN27">
            <v>0</v>
          </cell>
        </row>
        <row r="28">
          <cell r="R28">
            <v>37377</v>
          </cell>
          <cell r="S28">
            <v>4927</v>
          </cell>
          <cell r="U28">
            <v>37377</v>
          </cell>
          <cell r="V28">
            <v>-1895</v>
          </cell>
          <cell r="AA28">
            <v>37377</v>
          </cell>
          <cell r="AB28">
            <v>54</v>
          </cell>
          <cell r="AD28">
            <v>37377</v>
          </cell>
          <cell r="AE28">
            <v>0</v>
          </cell>
          <cell r="AJ28">
            <v>37377</v>
          </cell>
          <cell r="AK28">
            <v>-1409</v>
          </cell>
          <cell r="AM28">
            <v>37377</v>
          </cell>
          <cell r="AN28">
            <v>0</v>
          </cell>
        </row>
        <row r="29">
          <cell r="R29">
            <v>37408</v>
          </cell>
          <cell r="S29">
            <v>-27262</v>
          </cell>
          <cell r="U29">
            <v>37408</v>
          </cell>
          <cell r="V29">
            <v>-1395</v>
          </cell>
          <cell r="AA29">
            <v>37408</v>
          </cell>
          <cell r="AB29">
            <v>-78</v>
          </cell>
          <cell r="AD29">
            <v>37408</v>
          </cell>
          <cell r="AE29">
            <v>0</v>
          </cell>
          <cell r="AJ29">
            <v>37408</v>
          </cell>
          <cell r="AK29">
            <v>347</v>
          </cell>
          <cell r="AM29">
            <v>37408</v>
          </cell>
          <cell r="AN29">
            <v>0</v>
          </cell>
        </row>
        <row r="30">
          <cell r="R30">
            <v>37438</v>
          </cell>
          <cell r="S30">
            <v>2702</v>
          </cell>
          <cell r="U30">
            <v>37438</v>
          </cell>
          <cell r="V30">
            <v>-1295</v>
          </cell>
          <cell r="AA30">
            <v>37438</v>
          </cell>
          <cell r="AB30">
            <v>-186</v>
          </cell>
          <cell r="AD30">
            <v>37438</v>
          </cell>
          <cell r="AE30">
            <v>0</v>
          </cell>
          <cell r="AJ30">
            <v>37438</v>
          </cell>
          <cell r="AK30">
            <v>-2048</v>
          </cell>
          <cell r="AM30">
            <v>37438</v>
          </cell>
          <cell r="AN30">
            <v>0</v>
          </cell>
        </row>
        <row r="31">
          <cell r="R31">
            <v>37469</v>
          </cell>
          <cell r="S31">
            <v>-14294</v>
          </cell>
          <cell r="U31">
            <v>37469</v>
          </cell>
          <cell r="V31">
            <v>-1083</v>
          </cell>
          <cell r="AA31">
            <v>37469</v>
          </cell>
          <cell r="AB31">
            <v>-12</v>
          </cell>
          <cell r="AD31">
            <v>37469</v>
          </cell>
          <cell r="AE31">
            <v>0</v>
          </cell>
          <cell r="AJ31">
            <v>37469</v>
          </cell>
          <cell r="AK31">
            <v>-394</v>
          </cell>
          <cell r="AM31">
            <v>37469</v>
          </cell>
          <cell r="AN31">
            <v>0</v>
          </cell>
        </row>
        <row r="32">
          <cell r="R32">
            <v>37500</v>
          </cell>
          <cell r="S32">
            <v>40002</v>
          </cell>
          <cell r="U32">
            <v>37500</v>
          </cell>
          <cell r="V32">
            <v>250</v>
          </cell>
          <cell r="AA32">
            <v>37500</v>
          </cell>
          <cell r="AB32">
            <v>24</v>
          </cell>
          <cell r="AD32">
            <v>37500</v>
          </cell>
          <cell r="AE32">
            <v>0</v>
          </cell>
          <cell r="AJ32">
            <v>37500</v>
          </cell>
          <cell r="AK32">
            <v>-389</v>
          </cell>
          <cell r="AM32">
            <v>37500</v>
          </cell>
          <cell r="AN32">
            <v>0</v>
          </cell>
        </row>
        <row r="33">
          <cell r="R33">
            <v>37530</v>
          </cell>
          <cell r="S33">
            <v>-301</v>
          </cell>
          <cell r="U33">
            <v>37530</v>
          </cell>
          <cell r="V33">
            <v>-25</v>
          </cell>
          <cell r="AA33">
            <v>37530</v>
          </cell>
          <cell r="AB33">
            <v>-6</v>
          </cell>
          <cell r="AD33">
            <v>37530</v>
          </cell>
          <cell r="AE33">
            <v>0</v>
          </cell>
          <cell r="AJ33">
            <v>37530</v>
          </cell>
          <cell r="AK33">
            <v>216</v>
          </cell>
          <cell r="AM33">
            <v>37530</v>
          </cell>
          <cell r="AN33">
            <v>0</v>
          </cell>
        </row>
        <row r="34">
          <cell r="R34">
            <v>37561</v>
          </cell>
          <cell r="S34">
            <v>3554</v>
          </cell>
          <cell r="U34">
            <v>37561</v>
          </cell>
          <cell r="V34">
            <v>50</v>
          </cell>
          <cell r="AA34">
            <v>37561</v>
          </cell>
          <cell r="AB34">
            <v>-12</v>
          </cell>
          <cell r="AD34">
            <v>37561</v>
          </cell>
          <cell r="AE34">
            <v>0</v>
          </cell>
          <cell r="AJ34">
            <v>37561</v>
          </cell>
          <cell r="AK34">
            <v>221</v>
          </cell>
          <cell r="AM34">
            <v>37561</v>
          </cell>
          <cell r="AN34">
            <v>0</v>
          </cell>
        </row>
        <row r="35">
          <cell r="R35">
            <v>37591</v>
          </cell>
          <cell r="S35">
            <v>-12551</v>
          </cell>
          <cell r="U35">
            <v>37591</v>
          </cell>
          <cell r="V35">
            <v>150</v>
          </cell>
          <cell r="AD35">
            <v>37591</v>
          </cell>
          <cell r="AE35">
            <v>0</v>
          </cell>
          <cell r="AJ35">
            <v>37591</v>
          </cell>
          <cell r="AK35">
            <v>225</v>
          </cell>
          <cell r="AM35">
            <v>37591</v>
          </cell>
          <cell r="AN35">
            <v>0</v>
          </cell>
        </row>
        <row r="36">
          <cell r="R36">
            <v>37622</v>
          </cell>
          <cell r="S36">
            <v>-1095</v>
          </cell>
          <cell r="U36">
            <v>37622</v>
          </cell>
          <cell r="V36">
            <v>100</v>
          </cell>
          <cell r="AD36">
            <v>37622</v>
          </cell>
          <cell r="AE36">
            <v>0</v>
          </cell>
          <cell r="AJ36">
            <v>37622</v>
          </cell>
          <cell r="AK36">
            <v>230</v>
          </cell>
          <cell r="AM36">
            <v>37622</v>
          </cell>
          <cell r="AN36">
            <v>0</v>
          </cell>
        </row>
        <row r="37">
          <cell r="R37">
            <v>37653</v>
          </cell>
          <cell r="S37">
            <v>-5710</v>
          </cell>
          <cell r="U37">
            <v>37653</v>
          </cell>
          <cell r="V37">
            <v>100</v>
          </cell>
          <cell r="AD37">
            <v>37653</v>
          </cell>
          <cell r="AE37">
            <v>0</v>
          </cell>
          <cell r="AJ37">
            <v>37653</v>
          </cell>
          <cell r="AK37">
            <v>0</v>
          </cell>
          <cell r="AM37">
            <v>37653</v>
          </cell>
          <cell r="AN37">
            <v>0</v>
          </cell>
        </row>
        <row r="38">
          <cell r="R38">
            <v>37681</v>
          </cell>
          <cell r="S38">
            <v>-5640</v>
          </cell>
          <cell r="U38">
            <v>37681</v>
          </cell>
          <cell r="V38">
            <v>-25</v>
          </cell>
          <cell r="AD38">
            <v>37681</v>
          </cell>
          <cell r="AE38">
            <v>0</v>
          </cell>
          <cell r="AM38">
            <v>37681</v>
          </cell>
          <cell r="AN38">
            <v>0</v>
          </cell>
        </row>
        <row r="39">
          <cell r="R39">
            <v>37712</v>
          </cell>
          <cell r="S39">
            <v>53</v>
          </cell>
          <cell r="U39">
            <v>37712</v>
          </cell>
          <cell r="V39">
            <v>100</v>
          </cell>
        </row>
        <row r="40">
          <cell r="R40">
            <v>37742</v>
          </cell>
          <cell r="S40">
            <v>44</v>
          </cell>
          <cell r="U40">
            <v>37742</v>
          </cell>
          <cell r="V40">
            <v>100</v>
          </cell>
        </row>
        <row r="41">
          <cell r="R41">
            <v>37773</v>
          </cell>
          <cell r="S41">
            <v>14</v>
          </cell>
          <cell r="U41">
            <v>37773</v>
          </cell>
          <cell r="V41">
            <v>100</v>
          </cell>
        </row>
        <row r="42">
          <cell r="R42">
            <v>37803</v>
          </cell>
          <cell r="S42">
            <v>-9965</v>
          </cell>
          <cell r="U42">
            <v>37803</v>
          </cell>
          <cell r="V42">
            <v>100</v>
          </cell>
        </row>
        <row r="43">
          <cell r="R43">
            <v>37834</v>
          </cell>
          <cell r="S43">
            <v>-6849</v>
          </cell>
          <cell r="U43">
            <v>37834</v>
          </cell>
          <cell r="V43">
            <v>100</v>
          </cell>
        </row>
        <row r="44">
          <cell r="R44">
            <v>37865</v>
          </cell>
          <cell r="S44">
            <v>-2</v>
          </cell>
          <cell r="U44">
            <v>37865</v>
          </cell>
          <cell r="V44">
            <v>100</v>
          </cell>
        </row>
        <row r="45">
          <cell r="R45">
            <v>37895</v>
          </cell>
          <cell r="S45">
            <v>620</v>
          </cell>
          <cell r="U45">
            <v>37895</v>
          </cell>
          <cell r="V45">
            <v>100</v>
          </cell>
        </row>
        <row r="46">
          <cell r="R46">
            <v>37926</v>
          </cell>
          <cell r="S46">
            <v>614</v>
          </cell>
          <cell r="U46">
            <v>37926</v>
          </cell>
          <cell r="V46">
            <v>100</v>
          </cell>
        </row>
        <row r="47">
          <cell r="R47">
            <v>37956</v>
          </cell>
          <cell r="S47">
            <v>587</v>
          </cell>
          <cell r="U47">
            <v>37956</v>
          </cell>
          <cell r="V47">
            <v>200</v>
          </cell>
        </row>
        <row r="48">
          <cell r="R48">
            <v>37987</v>
          </cell>
          <cell r="S48">
            <v>-75</v>
          </cell>
          <cell r="U48">
            <v>37987</v>
          </cell>
          <cell r="V48">
            <v>-25</v>
          </cell>
        </row>
        <row r="49">
          <cell r="R49">
            <v>38018</v>
          </cell>
          <cell r="S49">
            <v>-100</v>
          </cell>
          <cell r="U49">
            <v>38018</v>
          </cell>
          <cell r="V49">
            <v>-25</v>
          </cell>
        </row>
        <row r="50">
          <cell r="R50">
            <v>38047</v>
          </cell>
          <cell r="S50">
            <v>-75</v>
          </cell>
          <cell r="U50">
            <v>38047</v>
          </cell>
          <cell r="V50">
            <v>-25</v>
          </cell>
        </row>
        <row r="51">
          <cell r="R51">
            <v>38078</v>
          </cell>
          <cell r="S51">
            <v>-100</v>
          </cell>
          <cell r="U51">
            <v>38078</v>
          </cell>
          <cell r="V51">
            <v>-25</v>
          </cell>
        </row>
        <row r="52">
          <cell r="R52">
            <v>38108</v>
          </cell>
          <cell r="S52">
            <v>-75</v>
          </cell>
          <cell r="U52">
            <v>38108</v>
          </cell>
          <cell r="V52">
            <v>-25</v>
          </cell>
        </row>
        <row r="53">
          <cell r="R53">
            <v>38139</v>
          </cell>
          <cell r="S53">
            <v>-100</v>
          </cell>
          <cell r="U53">
            <v>38139</v>
          </cell>
          <cell r="V53">
            <v>-25</v>
          </cell>
        </row>
        <row r="54">
          <cell r="R54">
            <v>38169</v>
          </cell>
          <cell r="S54">
            <v>-75</v>
          </cell>
          <cell r="U54">
            <v>38169</v>
          </cell>
          <cell r="V54">
            <v>-25</v>
          </cell>
        </row>
        <row r="55">
          <cell r="R55">
            <v>38200</v>
          </cell>
          <cell r="S55">
            <v>-25</v>
          </cell>
          <cell r="U55">
            <v>38200</v>
          </cell>
          <cell r="V55">
            <v>-25</v>
          </cell>
        </row>
        <row r="56">
          <cell r="R56">
            <v>38231</v>
          </cell>
          <cell r="S56">
            <v>0</v>
          </cell>
          <cell r="U56">
            <v>38231</v>
          </cell>
          <cell r="V56">
            <v>-25</v>
          </cell>
        </row>
        <row r="57">
          <cell r="R57">
            <v>38261</v>
          </cell>
          <cell r="S57">
            <v>-25</v>
          </cell>
          <cell r="U57">
            <v>38261</v>
          </cell>
          <cell r="V57">
            <v>-25</v>
          </cell>
        </row>
        <row r="58">
          <cell r="R58">
            <v>38292</v>
          </cell>
          <cell r="S58">
            <v>0</v>
          </cell>
          <cell r="U58">
            <v>38292</v>
          </cell>
          <cell r="V58">
            <v>-25</v>
          </cell>
        </row>
        <row r="59">
          <cell r="R59">
            <v>38322</v>
          </cell>
          <cell r="S59">
            <v>-15025</v>
          </cell>
          <cell r="U59">
            <v>38322</v>
          </cell>
          <cell r="V59">
            <v>-25</v>
          </cell>
        </row>
        <row r="60">
          <cell r="R60">
            <v>38384</v>
          </cell>
          <cell r="S60">
            <v>-25</v>
          </cell>
        </row>
        <row r="61">
          <cell r="R61">
            <v>38443</v>
          </cell>
          <cell r="S61">
            <v>-25</v>
          </cell>
        </row>
        <row r="62">
          <cell r="R62">
            <v>38504</v>
          </cell>
          <cell r="S62">
            <v>-25</v>
          </cell>
        </row>
        <row r="63">
          <cell r="R63">
            <v>38565</v>
          </cell>
          <cell r="S63">
            <v>-25</v>
          </cell>
        </row>
        <row r="64">
          <cell r="R64">
            <v>38626</v>
          </cell>
          <cell r="S64">
            <v>-25</v>
          </cell>
        </row>
        <row r="65">
          <cell r="R65">
            <v>38687</v>
          </cell>
          <cell r="S65">
            <v>-25</v>
          </cell>
        </row>
        <row r="66">
          <cell r="R66">
            <v>38749</v>
          </cell>
          <cell r="S66">
            <v>-25</v>
          </cell>
        </row>
        <row r="67">
          <cell r="R67">
            <v>38808</v>
          </cell>
          <cell r="S67">
            <v>-25</v>
          </cell>
        </row>
        <row r="68">
          <cell r="R68">
            <v>38869</v>
          </cell>
          <cell r="S68">
            <v>-25</v>
          </cell>
        </row>
        <row r="69">
          <cell r="R69">
            <v>38991</v>
          </cell>
          <cell r="S69">
            <v>-25</v>
          </cell>
        </row>
        <row r="70">
          <cell r="R70">
            <v>39052</v>
          </cell>
          <cell r="S70">
            <v>-25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>
      <selection activeCell="E18" sqref="E17:E18"/>
    </sheetView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5" width="21.109375" style="26" bestFit="1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36738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-403634.10727426945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8"/>
      <c r="H14" s="138" t="s">
        <v>31</v>
      </c>
      <c r="I14" s="144"/>
      <c r="J14" s="139">
        <v>2</v>
      </c>
      <c r="K14" s="239">
        <v>-2229398.4713126444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3"/>
      <c r="G15" s="172"/>
      <c r="H15" s="138" t="s">
        <v>32</v>
      </c>
      <c r="I15" s="144"/>
      <c r="J15" s="139">
        <v>3</v>
      </c>
      <c r="K15" s="239">
        <v>-430871.73892624286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3"/>
      <c r="H16" s="138" t="s">
        <v>33</v>
      </c>
      <c r="I16" s="144"/>
      <c r="J16" s="139">
        <v>4</v>
      </c>
      <c r="K16" s="239">
        <v>-2832789.6180213667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-34180.860697138705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-59509.762965777802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-330859.3351690647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-37230.154685283749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4.4" x14ac:dyDescent="0.3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-474148.39196171949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4.4" x14ac:dyDescent="0.3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-2358.0658826609952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-4780796.8819771959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G10" sqref="G10"/>
    </sheetView>
  </sheetViews>
  <sheetFormatPr defaultColWidth="9.109375" defaultRowHeight="13.2" x14ac:dyDescent="0.25"/>
  <cols>
    <col min="1" max="1" width="3.109375" style="12" customWidth="1"/>
    <col min="2" max="2" width="10.5546875" style="213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6"/>
    <col min="14" max="14" width="9.6640625" style="226" customWidth="1"/>
    <col min="15" max="15" width="9.109375" style="226"/>
    <col min="16" max="16" width="9.109375" style="227"/>
    <col min="17" max="17" width="9.109375" style="217"/>
    <col min="18" max="18" width="9.109375" style="228"/>
    <col min="19" max="19" width="9.109375" style="226"/>
    <col min="20" max="20" width="9.109375" style="217"/>
    <col min="21" max="22" width="9.109375" style="226"/>
    <col min="23" max="26" width="9.109375" style="229"/>
    <col min="27" max="27" width="9.109375" style="226"/>
    <col min="28" max="28" width="11.6640625" style="229" customWidth="1"/>
    <col min="29" max="29" width="9.109375" style="226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3">
        <f>DATE(YEAR(Inputs!$K$7),MONTH(Inputs!$K$7)+1,1)</f>
        <v>36739</v>
      </c>
      <c r="C2" s="212" t="str">
        <f>[1]!'MAL/CLS1 4 12 7 23'</f>
        <v>1547.25</v>
      </c>
      <c r="D2" s="212" t="str">
        <f>[1]!'MCU/CLS1 4 12 7 23'</f>
        <v>1858.50</v>
      </c>
      <c r="E2" s="212" t="str">
        <f>[1]!'MPB/CLS1 4 12 6 23'</f>
        <v>472.00</v>
      </c>
      <c r="F2" s="123" t="str">
        <f>[1]!'MNI/CLS1 4 12 4 23'</f>
        <v>7803</v>
      </c>
      <c r="G2" s="212">
        <f>[1]!'MAG/CLS1 4 12 6 23'/100</f>
        <v>4.9000000000000004</v>
      </c>
      <c r="H2" s="212" t="str">
        <f>[1]!'MSN/CLS1 4 12 7 23'</f>
        <v>5247.00</v>
      </c>
      <c r="I2" s="212" t="str">
        <f>[1]!'MZN/CLS1 4 12 7 23'</f>
        <v>1154.00</v>
      </c>
      <c r="J2" s="248">
        <v>279.7</v>
      </c>
      <c r="K2" s="249">
        <v>847</v>
      </c>
      <c r="L2" s="212">
        <v>127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f>O2/2</f>
        <v>9.266015188929852E-2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5">
      <c r="B3" s="213">
        <f t="shared" ref="B3:B34" si="0">DATE(YEAR(B2),MONTH(B2)+1,1)</f>
        <v>36770</v>
      </c>
      <c r="C3" s="212" t="str">
        <f>[1]!'MAL/CLS1 5 7 7 23'</f>
        <v>1550.50</v>
      </c>
      <c r="D3" s="212" t="str">
        <f>[1]!'MCU/CLS1 5 7 7 23'</f>
        <v>1867.25</v>
      </c>
      <c r="E3" s="212" t="str">
        <f>[1]!'MPB/CLS1 5 8 6 23'</f>
        <v>472.50</v>
      </c>
      <c r="F3" s="123" t="str">
        <f>[1]!'MNI/CLS1 5 10 4 23'</f>
        <v>7645</v>
      </c>
      <c r="G3" s="212">
        <f>[1]!'MAG/CLS1 5 7 7 23'/100</f>
        <v>4.8650000000000002</v>
      </c>
      <c r="H3" s="212" t="str">
        <f>[1]!'MSN/CLS1 5 7 7 23'</f>
        <v>5273.00</v>
      </c>
      <c r="I3" s="212" t="str">
        <f>[1]!'MZN/CLS1 5 7 7 23'</f>
        <v>1165.00</v>
      </c>
      <c r="J3" s="248">
        <v>279.7</v>
      </c>
      <c r="K3" s="249">
        <v>847</v>
      </c>
      <c r="L3" s="212">
        <v>127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f t="shared" ref="V3:V66" si="1">O3/2</f>
        <v>8.7551954985509828E-2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3">
        <f t="shared" si="0"/>
        <v>36800</v>
      </c>
      <c r="C4" s="212" t="str">
        <f>[1]!'MAL/CLS1 6 7 7 23'</f>
        <v>1561.50</v>
      </c>
      <c r="D4" s="212" t="str">
        <f>[1]!'MCU/CLS1 6 7 7 23'</f>
        <v>1878.50</v>
      </c>
      <c r="E4" s="212" t="str">
        <f>[1]!'MPB/CLS1 6 8 6 23'</f>
        <v>477.50</v>
      </c>
      <c r="F4" s="123" t="str">
        <f>[1]!'MNI/CLS1 6 10 4 23'</f>
        <v>7615</v>
      </c>
      <c r="G4" s="212">
        <f>[1]!'MAG/CLS1 6 7 7 23'/100</f>
        <v>4.8849999999999998</v>
      </c>
      <c r="H4" s="212" t="str">
        <f>[1]!'MSN/CLS1 6 7 7 23'</f>
        <v>5288.00</v>
      </c>
      <c r="I4" s="212" t="str">
        <f>[1]!'MZN/CLS1 6 7 7 23'</f>
        <v>1174.25</v>
      </c>
      <c r="J4" s="248">
        <v>282.89999999999998</v>
      </c>
      <c r="K4" s="249">
        <v>885</v>
      </c>
      <c r="L4" s="212">
        <v>127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f t="shared" si="1"/>
        <v>7.8704817998032514E-2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5">
      <c r="B5" s="213">
        <f t="shared" si="0"/>
        <v>36831</v>
      </c>
      <c r="C5" s="212" t="str">
        <f>[1]!'MAL/CLS1 7 7 7 23'</f>
        <v>1565.75</v>
      </c>
      <c r="D5" s="212" t="str">
        <f>[1]!'MCU/CLS1 7 7 7 23'</f>
        <v>1886.25</v>
      </c>
      <c r="E5" s="212" t="str">
        <f>[1]!'MPB/CLS1 6 8 6 23'</f>
        <v>477.50</v>
      </c>
      <c r="F5" s="123" t="str">
        <f>[1]!'MNI/CLS1 7 10 4 23'</f>
        <v>7570</v>
      </c>
      <c r="G5" s="212">
        <f>[1]!'MAG/CLS1 7 7 7 23'/100</f>
        <v>4.9000000000000004</v>
      </c>
      <c r="H5" s="212" t="str">
        <f>[1]!'MSN/CLS1 7 7 7 23'</f>
        <v>5300.00</v>
      </c>
      <c r="I5" s="212" t="str">
        <f>[1]!'MZN/CLS1 7 7 7 23'</f>
        <v>1171.25</v>
      </c>
      <c r="J5" s="248">
        <v>282.89999999999998</v>
      </c>
      <c r="K5" s="249">
        <v>885</v>
      </c>
      <c r="L5" s="212">
        <v>127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f t="shared" si="1"/>
        <v>7.2160858101486425E-2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5">
      <c r="B6" s="213">
        <f t="shared" si="0"/>
        <v>36861</v>
      </c>
      <c r="C6" s="212" t="str">
        <f>[1]!'MAL/CLS1 8 7 7 23'</f>
        <v>1569.50</v>
      </c>
      <c r="D6" s="212" t="str">
        <f>[1]!'MCU/CLS1 8 7 7 23'</f>
        <v>1891.50</v>
      </c>
      <c r="E6" s="212" t="str">
        <f>[1]!'MPB/CLS1 8 8 6 23'</f>
        <v>483.00</v>
      </c>
      <c r="F6" s="123" t="str">
        <f>[1]!'MNI/CLS1 8 10 4 23'</f>
        <v>7510</v>
      </c>
      <c r="G6" s="212">
        <f>[1]!'MAG/CLS1 8 7 7 23'/100</f>
        <v>4.91</v>
      </c>
      <c r="H6" s="212" t="str">
        <f>[1]!'MSN/CLS1 8 7 7 23'</f>
        <v>5305.00</v>
      </c>
      <c r="I6" s="212" t="str">
        <f>[1]!'MZN/CLS1 8 7 7 23'</f>
        <v>1170.00</v>
      </c>
      <c r="J6" s="248">
        <v>285.89999999999998</v>
      </c>
      <c r="K6" s="249">
        <v>920</v>
      </c>
      <c r="L6" s="212">
        <v>127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f t="shared" si="1"/>
        <v>6.8138971097645384E-2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5">
      <c r="B7" s="213">
        <f t="shared" si="0"/>
        <v>36892</v>
      </c>
      <c r="C7" s="212" t="str">
        <f>[1]!'MAL/CLS1 9 7 7 23'</f>
        <v>1567.00</v>
      </c>
      <c r="D7" s="212" t="str">
        <f>[1]!'MCU/CLS1 9 7 7 23'</f>
        <v>1894.00</v>
      </c>
      <c r="E7" s="212" t="str">
        <f>[1]!'MPB/CLS1 9 8 6 23'</f>
        <v>484.50</v>
      </c>
      <c r="F7" s="123" t="str">
        <f>[1]!'MNI/CLS1 9 10 4 23'</f>
        <v>7455</v>
      </c>
      <c r="G7" s="212">
        <f>[1]!'MAG/CLS1 9 7 7 23'/100</f>
        <v>4.91</v>
      </c>
      <c r="H7" s="212" t="str">
        <f>[1]!'MSN/CLS1 9 7 7 23'</f>
        <v>5314.00</v>
      </c>
      <c r="I7" s="212" t="str">
        <f>[1]!'MZN/CLS1 9 7 7 23'</f>
        <v>1170.25</v>
      </c>
      <c r="J7" s="248">
        <v>285.89999999999998</v>
      </c>
      <c r="K7" s="249">
        <v>920</v>
      </c>
      <c r="L7" s="212">
        <v>127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f t="shared" si="1"/>
        <v>6.463568355201324E-2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3">
        <f t="shared" si="0"/>
        <v>36923</v>
      </c>
      <c r="C8" s="212" t="str">
        <f>[1]!'MAL/CLS1 10 7 7 23'</f>
        <v>1563.00</v>
      </c>
      <c r="D8" s="212" t="str">
        <f>[1]!'MCU/CLS1 10 7 7 23'</f>
        <v>1891.75</v>
      </c>
      <c r="E8" s="212" t="str">
        <f>[1]!'MPB/CLS1 10 8 6 23'</f>
        <v>485.75</v>
      </c>
      <c r="F8" s="123" t="str">
        <f>[1]!'MNI/CLS1 10 10 4 23'</f>
        <v>7375</v>
      </c>
      <c r="G8" s="212">
        <f>[1]!'MAG/CLS1 10 7 7 23'/100</f>
        <v>4.91</v>
      </c>
      <c r="H8" s="212" t="str">
        <f>[1]!'MSN/CLS1 10 7 7 23'</f>
        <v>5322.00</v>
      </c>
      <c r="I8" s="212" t="str">
        <f>[1]!'MZN/CLS1 10 7 7 23'</f>
        <v>1168.25</v>
      </c>
      <c r="J8" s="248">
        <v>288.5</v>
      </c>
      <c r="K8" s="249">
        <v>943</v>
      </c>
      <c r="L8" s="212">
        <v>127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f t="shared" si="1"/>
        <v>6.2147501093355775E-2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3">
        <f t="shared" si="0"/>
        <v>36951</v>
      </c>
      <c r="C9" s="212" t="str">
        <f>[1]!'MAL/CLS1 11 7 7 23'</f>
        <v>1559.00</v>
      </c>
      <c r="D9" s="212" t="str">
        <f>[1]!'MCU/CLS1 11 7 7 23'</f>
        <v>1889.50</v>
      </c>
      <c r="E9" s="212" t="str">
        <f>[1]!'MPB/CLS1 11 8 6 23'</f>
        <v>486.75</v>
      </c>
      <c r="F9" s="123" t="str">
        <f>[1]!'MNI/CLS1 11 10 4 23'</f>
        <v>7295</v>
      </c>
      <c r="G9" s="212">
        <f>[1]!'MAG/CLS1 11 7 7 23'/100</f>
        <v>4.91</v>
      </c>
      <c r="H9" s="212" t="str">
        <f>[1]!'MSN/CLS1 11 7 7 23'</f>
        <v>5328.00</v>
      </c>
      <c r="I9" s="212" t="str">
        <f>[1]!'MZN/CLS1 11 7 7 23'</f>
        <v>1166.25</v>
      </c>
      <c r="J9" s="248">
        <v>288.5</v>
      </c>
      <c r="K9" s="249">
        <v>943</v>
      </c>
      <c r="L9" s="212">
        <v>127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f t="shared" si="1"/>
        <v>6.0791550570205702E-2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3">
        <f t="shared" si="0"/>
        <v>36982</v>
      </c>
      <c r="C10" s="212" t="str">
        <f>[1]!'MAL/CLS1 5 23 7 23'</f>
        <v>1555.00</v>
      </c>
      <c r="D10" s="212" t="str">
        <f>[1]!'MCU/CLS1 5 23 7 23'</f>
        <v>1887.25</v>
      </c>
      <c r="E10" s="212" t="str">
        <f>[1]!'MPB/CLS1 5 24 6 23'</f>
        <v>487.75</v>
      </c>
      <c r="F10" s="123" t="str">
        <f>[1]!'MNI/CLS1 5 26 4 23'</f>
        <v>7225</v>
      </c>
      <c r="G10" s="212">
        <f>[1]!'MAG/CLS1 5 23 7 23'/100</f>
        <v>4.91</v>
      </c>
      <c r="H10" s="212" t="str">
        <f>[1]!'MSN/CLS1 5 23 7 23'</f>
        <v>5334.00</v>
      </c>
      <c r="I10" s="212" t="str">
        <f>[1]!'MZN/CLS1 5 23 7 23'</f>
        <v>1164.25</v>
      </c>
      <c r="J10" s="248">
        <v>291.10000000000002</v>
      </c>
      <c r="K10" s="249">
        <v>967</v>
      </c>
      <c r="L10" s="212">
        <v>127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f t="shared" si="1"/>
        <v>5.902939464529431E-2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3">
        <f t="shared" si="0"/>
        <v>37012</v>
      </c>
      <c r="C11" s="212" t="str">
        <f>[1]!'MAL/CLS1 6 23 7 23'</f>
        <v>1551.00</v>
      </c>
      <c r="D11" s="212" t="str">
        <f>[1]!'MCU/CLS1 6 23 7 23'</f>
        <v>1885.25</v>
      </c>
      <c r="E11" s="212" t="str">
        <f>[1]!'MPB/CLS1 6 24 6 23'</f>
        <v>488.75</v>
      </c>
      <c r="F11" s="123" t="str">
        <f>[1]!'MNI/CLS1 6 26 4 23'</f>
        <v>7165</v>
      </c>
      <c r="G11" s="212">
        <f>[1]!'MAG/CLS1 6 23 7 23'/100</f>
        <v>4.91</v>
      </c>
      <c r="H11" s="212" t="str">
        <f>[1]!'MSN/CLS1 6 23 7 23'</f>
        <v>5340.00</v>
      </c>
      <c r="I11" s="212" t="str">
        <f>[1]!'MZN/CLS1 6 23 7 23'</f>
        <v>1162.25</v>
      </c>
      <c r="J11" s="248">
        <v>291.10000000000002</v>
      </c>
      <c r="K11" s="249">
        <v>967</v>
      </c>
      <c r="L11" s="212">
        <v>127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f t="shared" si="1"/>
        <v>5.8124519763313148E-2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3">
        <f t="shared" si="0"/>
        <v>37043</v>
      </c>
      <c r="C12" s="212" t="str">
        <f>[1]!'MAL/CLS1 7 23 7 23'</f>
        <v>1547.50</v>
      </c>
      <c r="D12" s="212" t="str">
        <f>[1]!'MCU/CLS1 7 23 7 23'</f>
        <v>1883.25</v>
      </c>
      <c r="E12" s="212" t="str">
        <f>[1]!'MPB/CLS1 6 24 6 23'</f>
        <v>488.75</v>
      </c>
      <c r="F12" s="123" t="str">
        <f>[1]!'MNI/CLS1 7 26 4 23'</f>
        <v>7115</v>
      </c>
      <c r="G12" s="212">
        <f>[1]!'MAG/CLS1 7 23 7 23'/100</f>
        <v>4.91</v>
      </c>
      <c r="H12" s="212" t="str">
        <f>[1]!'MSN/CLS1 7 23 7 23'</f>
        <v>5346.00</v>
      </c>
      <c r="I12" s="212" t="str">
        <f>[1]!'MZN/CLS1 7 23 7 23'</f>
        <v>1160.25</v>
      </c>
      <c r="J12" s="248">
        <v>293.60000000000002</v>
      </c>
      <c r="K12" s="249">
        <v>993</v>
      </c>
      <c r="L12" s="212">
        <v>127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f t="shared" si="1"/>
        <v>5.7486712021017274E-2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3">
        <f t="shared" si="0"/>
        <v>37073</v>
      </c>
      <c r="C13" s="212" t="str">
        <f>[1]!'MAL/CLS1 8 23 7 23'</f>
        <v>1544.00</v>
      </c>
      <c r="D13" s="212" t="str">
        <f>[1]!'MCU/CLS1 8 23 7 23'</f>
        <v>1881.25</v>
      </c>
      <c r="E13" s="212" t="str">
        <f>[1]!'MPB/CLS1 8 24 6 23'</f>
        <v>490.75</v>
      </c>
      <c r="F13" s="123" t="str">
        <f>[1]!'MNI/CLS1 8 26 4 23'</f>
        <v>7065</v>
      </c>
      <c r="G13" s="212">
        <f>[1]!'MAG/CLS1 8 23 7 23'/100</f>
        <v>4.91</v>
      </c>
      <c r="H13" s="212" t="str">
        <f>[1]!'MSN/CLS1 8 23 7 23'</f>
        <v>5352.00</v>
      </c>
      <c r="I13" s="212" t="str">
        <f>[1]!'MZN/CLS1 8 23 7 23'</f>
        <v>1158.25</v>
      </c>
      <c r="J13" s="248">
        <v>293.60000000000002</v>
      </c>
      <c r="K13" s="249">
        <v>993</v>
      </c>
      <c r="L13" s="212">
        <v>127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f t="shared" si="1"/>
        <v>5.689096552056231E-2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3">
        <f t="shared" si="0"/>
        <v>37104</v>
      </c>
      <c r="C14" s="212" t="str">
        <f>[1]!'MAL/CLS1 9 23 7 23'</f>
        <v>1540.75</v>
      </c>
      <c r="D14" s="212" t="str">
        <f>[1]!'MCU/CLS1 9 23 7 23'</f>
        <v>1879.25</v>
      </c>
      <c r="E14" s="212" t="str">
        <f>[1]!'MPB/CLS1 9 24 6 23'</f>
        <v>491.75</v>
      </c>
      <c r="F14" s="123" t="str">
        <f>[1]!'MNI/CLS1 9 26 4 23'</f>
        <v>7015</v>
      </c>
      <c r="G14" s="212">
        <f>[1]!'MAG/CLS1 9 23 7 23'/100</f>
        <v>4.91</v>
      </c>
      <c r="H14" s="212" t="str">
        <f>[1]!'MSN/CLS1 9 23 7 23'</f>
        <v>5358.00</v>
      </c>
      <c r="I14" s="212" t="str">
        <f>[1]!'MZN/CLS1 9 23 7 23'</f>
        <v>1156.25</v>
      </c>
      <c r="J14" s="248">
        <v>296.2</v>
      </c>
      <c r="K14" s="249">
        <v>1028</v>
      </c>
      <c r="L14" s="212">
        <v>127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f t="shared" si="1"/>
        <v>5.6517255077945514E-2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3">
        <f t="shared" si="0"/>
        <v>37135</v>
      </c>
      <c r="C15" s="212" t="str">
        <f>[1]!'MAL/CLS1 10 23 7 23'</f>
        <v>1537.50</v>
      </c>
      <c r="D15" s="212" t="str">
        <f>[1]!'MCU/CLS1 10 23 7 23'</f>
        <v>1877.25</v>
      </c>
      <c r="E15" s="212" t="str">
        <f>[1]!'MPB/CLS1 10 24 6 23'</f>
        <v>492.75</v>
      </c>
      <c r="F15" s="123" t="str">
        <f>[1]!'MNI/CLS1 10 26 4 23'</f>
        <v>6975</v>
      </c>
      <c r="G15" s="212">
        <f>[1]!'MAG/CLS1 10 23 7 23'/100</f>
        <v>4.91</v>
      </c>
      <c r="H15" s="212" t="str">
        <f>[1]!'MSN/CLS1 10 23 7 23'</f>
        <v>5364.00</v>
      </c>
      <c r="I15" s="212" t="str">
        <f>[1]!'MZN/CLS1 10 23 7 23'</f>
        <v>1154.25</v>
      </c>
      <c r="J15" s="248">
        <v>296.2</v>
      </c>
      <c r="K15" s="249">
        <v>1028</v>
      </c>
      <c r="L15" s="212">
        <v>127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f t="shared" si="1"/>
        <v>5.6248063589746551E-2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5">
      <c r="B16" s="237">
        <f t="shared" si="0"/>
        <v>37165</v>
      </c>
      <c r="C16" s="257" t="str">
        <f>[1]!'MAL/CLS1 11 23 7 23'</f>
        <v>1534.25</v>
      </c>
      <c r="D16" s="257" t="str">
        <f>[1]!'MCU/CLS1 11 23 7 23'</f>
        <v>1875.25</v>
      </c>
      <c r="E16" s="257" t="str">
        <f>[1]!'MPB/CLS1 11 24 6 23'</f>
        <v>493.50</v>
      </c>
      <c r="F16" s="123" t="str">
        <f>[1]!'MNI/CLS1 11 26 4 23'</f>
        <v>6945</v>
      </c>
      <c r="G16" s="257">
        <f>[1]!'MAG/CLS1 11 23 7 23'/100</f>
        <v>4.91</v>
      </c>
      <c r="H16" s="257" t="str">
        <f>[1]!'MSN/CLS1 11 23 7 23'</f>
        <v>5370.00</v>
      </c>
      <c r="I16" s="257" t="str">
        <f>[1]!'MZN/CLS1 11 23 7 23'</f>
        <v>1152.00</v>
      </c>
      <c r="J16" s="248">
        <v>298.7</v>
      </c>
      <c r="K16" s="249">
        <v>1028</v>
      </c>
      <c r="L16" s="212">
        <v>127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41">
        <f t="shared" si="1"/>
        <v>5.6120494466604463E-2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5">
      <c r="B17" s="215">
        <f t="shared" si="0"/>
        <v>37196</v>
      </c>
      <c r="C17" s="233" t="str">
        <f>[1]!'MAL/CLS1 5 39 7 23'</f>
        <v>1531.00</v>
      </c>
      <c r="D17" s="233" t="str">
        <f>[1]!'MCU/CLS1 5 39 7 23'</f>
        <v>1873.50</v>
      </c>
      <c r="E17" s="233" t="str">
        <f t="shared" ref="E17:E48" si="2">E16</f>
        <v>493.50</v>
      </c>
      <c r="F17" s="238" t="str">
        <f>[1]!'MNI/CLS1 5 42 4 23'</f>
        <v>6915</v>
      </c>
      <c r="G17" s="233">
        <f t="shared" ref="G17:G48" si="3">G16</f>
        <v>4.91</v>
      </c>
      <c r="H17" s="233" t="str">
        <f>[1]!'MSN/CLS1 5 39 7 23'</f>
        <v>5376.00</v>
      </c>
      <c r="I17" s="233" t="str">
        <f>[1]!'MZN/CLS1 5 39 7 23'</f>
        <v>1149.75</v>
      </c>
      <c r="J17" s="248">
        <v>298.7</v>
      </c>
      <c r="K17" s="249">
        <v>1028</v>
      </c>
      <c r="L17" s="212">
        <v>127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41">
        <f t="shared" si="1"/>
        <v>5.6120494466604463E-2</v>
      </c>
      <c r="W17" s="235"/>
      <c r="X17" s="235"/>
      <c r="Y17" s="235"/>
      <c r="Z17" s="235"/>
      <c r="AA17" s="235"/>
      <c r="AB17" s="235"/>
      <c r="AC17" s="235"/>
    </row>
    <row r="18" spans="1:29" x14ac:dyDescent="0.25">
      <c r="B18" s="213">
        <f t="shared" si="0"/>
        <v>37226</v>
      </c>
      <c r="C18" s="212" t="str">
        <f>[1]!'MAL/CLS1 7 39 7 23'</f>
        <v>1525.00</v>
      </c>
      <c r="D18" s="212" t="str">
        <f>[1]!'MCU/CLS1 7 39 7 23'</f>
        <v>1870.00</v>
      </c>
      <c r="E18" s="212" t="str">
        <f t="shared" si="2"/>
        <v>493.50</v>
      </c>
      <c r="F18" s="123" t="str">
        <f>[1]!'MNI/CLS1 7 42 4 23'</f>
        <v>6855</v>
      </c>
      <c r="G18" s="212">
        <f t="shared" si="3"/>
        <v>4.91</v>
      </c>
      <c r="H18" s="212" t="str">
        <f t="shared" ref="H18:H49" si="4">H17</f>
        <v>5376.00</v>
      </c>
      <c r="I18" s="212" t="str">
        <f>[1]!'MZN/CLS1 7 39 7 23'</f>
        <v>1145.25</v>
      </c>
      <c r="J18" s="248">
        <v>301.3</v>
      </c>
      <c r="K18" s="249">
        <v>1028</v>
      </c>
      <c r="L18" s="212">
        <v>127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f t="shared" si="1"/>
        <v>5.6120494466604463E-2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3">
        <f t="shared" si="0"/>
        <v>37257</v>
      </c>
      <c r="C19" s="212" t="str">
        <f>[1]!'MAL/CLS1 7 39 7 23'</f>
        <v>1525.00</v>
      </c>
      <c r="D19" s="212" t="str">
        <f>[1]!'MCU/CLS1 7 39 7 23'</f>
        <v>1870.00</v>
      </c>
      <c r="E19" s="212" t="str">
        <f t="shared" si="2"/>
        <v>493.50</v>
      </c>
      <c r="F19" s="123" t="str">
        <f>[1]!'MNI/CLS1 7 42 4 23'</f>
        <v>6855</v>
      </c>
      <c r="G19" s="212">
        <f t="shared" si="3"/>
        <v>4.91</v>
      </c>
      <c r="H19" s="212" t="str">
        <f t="shared" si="4"/>
        <v>5376.00</v>
      </c>
      <c r="I19" s="212" t="str">
        <f>[1]!'MZN/CLS1 7 39 7 23'</f>
        <v>1145.25</v>
      </c>
      <c r="J19" s="248">
        <v>301.3</v>
      </c>
      <c r="K19" s="249">
        <v>1028</v>
      </c>
      <c r="L19" s="212">
        <v>127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f t="shared" si="1"/>
        <v>5.6120494466604463E-2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3">
        <f t="shared" si="0"/>
        <v>37288</v>
      </c>
      <c r="C20" s="212" t="str">
        <f>[1]!'MAL/CLS1 8 39 7 23'</f>
        <v>1524.25</v>
      </c>
      <c r="D20" s="212" t="str">
        <f>[1]!'MCU/CLS1 8 39 7 23'</f>
        <v>1869.00</v>
      </c>
      <c r="E20" s="212" t="str">
        <f t="shared" si="2"/>
        <v>493.50</v>
      </c>
      <c r="F20" s="123" t="str">
        <f>[1]!'MNI/CLS1 8 42 4 23'</f>
        <v>6815</v>
      </c>
      <c r="G20" s="212">
        <f t="shared" si="3"/>
        <v>4.91</v>
      </c>
      <c r="H20" s="212" t="str">
        <f t="shared" si="4"/>
        <v>5376.00</v>
      </c>
      <c r="I20" s="212" t="str">
        <f>[1]!'MZN/CLS1 8 39 7 23'</f>
        <v>1143.25</v>
      </c>
      <c r="J20" s="248">
        <v>303.8</v>
      </c>
      <c r="K20" s="249">
        <v>1028</v>
      </c>
      <c r="L20" s="212">
        <v>127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f t="shared" si="1"/>
        <v>5.6120494466604463E-2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3">
        <f t="shared" si="0"/>
        <v>37316</v>
      </c>
      <c r="C21" s="212" t="str">
        <f>[1]!'MAL/CLS1 9 39 7 23'</f>
        <v>1523.50</v>
      </c>
      <c r="D21" s="212" t="str">
        <f>[1]!'MCU/CLS1 9 39 7 23'</f>
        <v>1868.00</v>
      </c>
      <c r="E21" s="212" t="str">
        <f t="shared" si="2"/>
        <v>493.50</v>
      </c>
      <c r="F21" s="123" t="str">
        <f>[1]!'MNI/CLS1 9 42 4 23'</f>
        <v>6785</v>
      </c>
      <c r="G21" s="212">
        <f t="shared" si="3"/>
        <v>4.91</v>
      </c>
      <c r="H21" s="212" t="str">
        <f t="shared" si="4"/>
        <v>5376.00</v>
      </c>
      <c r="I21" s="212" t="str">
        <f>[1]!'MZN/CLS1 9 39 7 23'</f>
        <v>1141.25</v>
      </c>
      <c r="J21" s="248">
        <v>303.8</v>
      </c>
      <c r="K21" s="249">
        <v>1028</v>
      </c>
      <c r="L21" s="212">
        <v>127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f t="shared" si="1"/>
        <v>5.6120494466604463E-2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3">
        <f t="shared" si="0"/>
        <v>37347</v>
      </c>
      <c r="C22" s="212" t="str">
        <f>[1]!'MAL/CLS1 10 39 7 23'</f>
        <v>1522.75</v>
      </c>
      <c r="D22" s="212" t="str">
        <f>[1]!'MCU/CLS1 10 39 7 23'</f>
        <v>1867.25</v>
      </c>
      <c r="E22" s="212" t="str">
        <f t="shared" si="2"/>
        <v>493.50</v>
      </c>
      <c r="F22" s="123" t="str">
        <f>[1]!'MNI/CLS1 10 42 4 23'</f>
        <v>6755</v>
      </c>
      <c r="G22" s="212">
        <f t="shared" si="3"/>
        <v>4.91</v>
      </c>
      <c r="H22" s="212" t="str">
        <f t="shared" si="4"/>
        <v>5376.00</v>
      </c>
      <c r="I22" s="212" t="str">
        <f>[1]!'MZN/CLS1 10 39 7 23'</f>
        <v>1139.50</v>
      </c>
      <c r="J22" s="248">
        <v>306.3</v>
      </c>
      <c r="K22" s="249">
        <v>1028</v>
      </c>
      <c r="L22" s="212">
        <v>127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f t="shared" si="1"/>
        <v>5.6120494466604463E-2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3">
        <f t="shared" si="0"/>
        <v>37377</v>
      </c>
      <c r="C23" s="212" t="str">
        <f>[1]!'MAL/CLS1 11 39 7 23'</f>
        <v>1522.00</v>
      </c>
      <c r="D23" s="212" t="str">
        <f>[1]!'MCU/CLS1 11 39 7 23'</f>
        <v>1866.50</v>
      </c>
      <c r="E23" s="212" t="str">
        <f t="shared" si="2"/>
        <v>493.50</v>
      </c>
      <c r="F23" s="123" t="str">
        <f>[1]!'MNI/CLS1 11 42 4 23'</f>
        <v>6730</v>
      </c>
      <c r="G23" s="212">
        <f t="shared" si="3"/>
        <v>4.91</v>
      </c>
      <c r="H23" s="212" t="str">
        <f t="shared" si="4"/>
        <v>5376.00</v>
      </c>
      <c r="I23" s="212" t="str">
        <f>[1]!'MZN/CLS1 11 39 7 23'</f>
        <v>1137.75</v>
      </c>
      <c r="J23" s="248">
        <v>306.3</v>
      </c>
      <c r="K23" s="249">
        <v>1028</v>
      </c>
      <c r="L23" s="212">
        <v>127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f t="shared" si="1"/>
        <v>5.6120494466604463E-2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3">
        <f t="shared" si="0"/>
        <v>37408</v>
      </c>
      <c r="C24" s="212" t="str">
        <f>[1]!'MAL/CLS1 5 55 7 23'</f>
        <v>1521.25</v>
      </c>
      <c r="D24" s="212" t="str">
        <f>[1]!'MCU/CLS1 5 55 7 23'</f>
        <v>1865.75</v>
      </c>
      <c r="E24" s="212" t="str">
        <f t="shared" si="2"/>
        <v>493.50</v>
      </c>
      <c r="F24" s="123" t="str">
        <f>[1]!'MNI/CLS1 5 58 4 23'</f>
        <v>6705</v>
      </c>
      <c r="G24" s="212">
        <f t="shared" si="3"/>
        <v>4.91</v>
      </c>
      <c r="H24" s="212" t="str">
        <f t="shared" si="4"/>
        <v>5376.00</v>
      </c>
      <c r="I24" s="212" t="str">
        <f>[1]!'MZN/CLS1 5 55 7 23'</f>
        <v>1136.00</v>
      </c>
      <c r="J24" s="248">
        <v>306.3</v>
      </c>
      <c r="K24" s="249">
        <v>1028</v>
      </c>
      <c r="L24" s="212">
        <v>127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f t="shared" si="1"/>
        <v>5.6120494466604463E-2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3">
        <f t="shared" si="0"/>
        <v>37438</v>
      </c>
      <c r="C25" s="212" t="str">
        <f>[1]!'MAL/CLS1 6 55 7 23'</f>
        <v>1520.50</v>
      </c>
      <c r="D25" s="212" t="str">
        <f>[1]!'MCU/CLS1 6 55 7 23'</f>
        <v>1865.00</v>
      </c>
      <c r="E25" s="212" t="str">
        <f t="shared" si="2"/>
        <v>493.50</v>
      </c>
      <c r="F25" s="123" t="str">
        <f>[1]!'MNI/CLS1 6 58 4 23'</f>
        <v>6680</v>
      </c>
      <c r="G25" s="212">
        <f t="shared" si="3"/>
        <v>4.91</v>
      </c>
      <c r="H25" s="212" t="str">
        <f t="shared" si="4"/>
        <v>5376.00</v>
      </c>
      <c r="I25" s="212" t="str">
        <f>[1]!'MZN/CLS1 6 55 7 23'</f>
        <v>1134.25</v>
      </c>
      <c r="J25" s="248">
        <v>306.3</v>
      </c>
      <c r="K25" s="249">
        <v>1028</v>
      </c>
      <c r="L25" s="212">
        <v>127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f t="shared" si="1"/>
        <v>5.6120494466604463E-2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3">
        <f t="shared" si="0"/>
        <v>37469</v>
      </c>
      <c r="C26" s="212" t="str">
        <f>[1]!'MAL/CLS1 7 55 7 23'</f>
        <v>1519.75</v>
      </c>
      <c r="D26" s="212" t="str">
        <f>[1]!'MCU/CLS1 7 55 7 23'</f>
        <v>1864.25</v>
      </c>
      <c r="E26" s="212" t="str">
        <f t="shared" si="2"/>
        <v>493.50</v>
      </c>
      <c r="F26" s="123" t="str">
        <f>[1]!'MNI/CLS1 7 58 4 23'</f>
        <v>6655</v>
      </c>
      <c r="G26" s="212">
        <f t="shared" si="3"/>
        <v>4.91</v>
      </c>
      <c r="H26" s="212" t="str">
        <f t="shared" si="4"/>
        <v>5376.00</v>
      </c>
      <c r="I26" s="212" t="str">
        <f>[1]!'MZN/CLS1 7 55 7 23'</f>
        <v>1132.50</v>
      </c>
      <c r="J26" s="248">
        <v>306.3</v>
      </c>
      <c r="K26" s="249">
        <v>1028</v>
      </c>
      <c r="L26" s="212">
        <v>127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f t="shared" si="1"/>
        <v>5.6120494466604463E-2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5">
      <c r="A27" s="236"/>
      <c r="B27" s="237">
        <f t="shared" si="0"/>
        <v>37500</v>
      </c>
      <c r="C27" s="212" t="str">
        <f>[1]!'MAL/CLS1 8 55 7 23'</f>
        <v>1519.00</v>
      </c>
      <c r="D27" s="212" t="str">
        <f>[1]!'MCU/CLS1 8 55 7 23'</f>
        <v>1863.25</v>
      </c>
      <c r="E27" s="212" t="str">
        <f t="shared" si="2"/>
        <v>493.50</v>
      </c>
      <c r="F27" s="123" t="str">
        <f>[1]!'MNI/CLS1 8 58 4 23'</f>
        <v>6630</v>
      </c>
      <c r="G27" s="212">
        <f t="shared" si="3"/>
        <v>4.91</v>
      </c>
      <c r="H27" s="212" t="str">
        <f t="shared" si="4"/>
        <v>5376.00</v>
      </c>
      <c r="I27" s="212" t="str">
        <f>[1]!'MZN/CLS1 8 55 7 23'</f>
        <v>1130.75</v>
      </c>
      <c r="J27" s="248">
        <v>306.3</v>
      </c>
      <c r="K27" s="249">
        <v>1028</v>
      </c>
      <c r="L27" s="212">
        <v>127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41">
        <f t="shared" si="1"/>
        <v>5.6120494466604463E-2</v>
      </c>
      <c r="W27" s="235"/>
      <c r="X27" s="235"/>
      <c r="Y27" s="235"/>
      <c r="Z27" s="235"/>
      <c r="AA27" s="235"/>
      <c r="AB27" s="235"/>
      <c r="AC27" s="235"/>
    </row>
    <row r="28" spans="1:29" x14ac:dyDescent="0.25">
      <c r="A28" s="216"/>
      <c r="B28" s="215">
        <f t="shared" si="0"/>
        <v>37530</v>
      </c>
      <c r="C28" s="233" t="str">
        <f>[1]!'MAL/CLS1 9 55 7 23'</f>
        <v>1518.25</v>
      </c>
      <c r="D28" s="233" t="str">
        <f>[1]!'MCU/CLS1 9 55 7 23'</f>
        <v>1862.25</v>
      </c>
      <c r="E28" s="233" t="str">
        <f t="shared" si="2"/>
        <v>493.50</v>
      </c>
      <c r="F28" s="234" t="str">
        <f>[1]!'MNI/CLS1 9 58 4 23'</f>
        <v>6605</v>
      </c>
      <c r="G28" s="233">
        <f t="shared" si="3"/>
        <v>4.91</v>
      </c>
      <c r="H28" s="233" t="str">
        <f t="shared" si="4"/>
        <v>5376.00</v>
      </c>
      <c r="I28" s="233" t="str">
        <f>[1]!'MZN/CLS1 9 55 7 23'</f>
        <v>1129.00</v>
      </c>
      <c r="J28" s="248">
        <v>306.3</v>
      </c>
      <c r="K28" s="249">
        <v>1028</v>
      </c>
      <c r="L28" s="212">
        <v>127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f t="shared" si="1"/>
        <v>5.6120494466604463E-2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5">
      <c r="A29" s="236"/>
      <c r="B29" s="237">
        <f t="shared" si="0"/>
        <v>37561</v>
      </c>
      <c r="C29" s="212" t="str">
        <f t="shared" ref="C29:C60" si="5">C28</f>
        <v>1518.25</v>
      </c>
      <c r="D29" s="212" t="str">
        <f t="shared" ref="D29:D60" si="6">D28</f>
        <v>1862.25</v>
      </c>
      <c r="E29" s="212" t="str">
        <f t="shared" si="2"/>
        <v>493.50</v>
      </c>
      <c r="F29" s="123" t="str">
        <f t="shared" ref="F29:F60" si="7">F28</f>
        <v>6605</v>
      </c>
      <c r="G29" s="212">
        <f t="shared" si="3"/>
        <v>4.91</v>
      </c>
      <c r="H29" s="212" t="str">
        <f t="shared" si="4"/>
        <v>5376.00</v>
      </c>
      <c r="I29" s="212" t="str">
        <f t="shared" ref="I29:I60" si="8">I28</f>
        <v>1129.00</v>
      </c>
      <c r="J29" s="248">
        <v>306.3</v>
      </c>
      <c r="K29" s="249">
        <v>1028</v>
      </c>
      <c r="L29" s="212">
        <v>127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f t="shared" si="1"/>
        <v>5.6120494466604463E-2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3">
        <f t="shared" si="0"/>
        <v>37591</v>
      </c>
      <c r="C30" s="212" t="str">
        <f t="shared" si="5"/>
        <v>1518.25</v>
      </c>
      <c r="D30" s="212" t="str">
        <f t="shared" si="6"/>
        <v>1862.25</v>
      </c>
      <c r="E30" s="212" t="str">
        <f t="shared" si="2"/>
        <v>493.50</v>
      </c>
      <c r="F30" s="123" t="str">
        <f t="shared" si="7"/>
        <v>6605</v>
      </c>
      <c r="G30" s="212">
        <f t="shared" si="3"/>
        <v>4.91</v>
      </c>
      <c r="H30" s="212" t="str">
        <f t="shared" si="4"/>
        <v>5376.00</v>
      </c>
      <c r="I30" s="212" t="str">
        <f t="shared" si="8"/>
        <v>1129.00</v>
      </c>
      <c r="J30" s="248">
        <v>306.3</v>
      </c>
      <c r="K30" s="249">
        <v>1028</v>
      </c>
      <c r="L30" s="212">
        <v>127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f t="shared" si="1"/>
        <v>5.6120494466604463E-2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3">
        <f t="shared" si="0"/>
        <v>37622</v>
      </c>
      <c r="C31" s="212" t="str">
        <f t="shared" si="5"/>
        <v>1518.25</v>
      </c>
      <c r="D31" s="212" t="str">
        <f t="shared" si="6"/>
        <v>1862.25</v>
      </c>
      <c r="E31" s="212" t="str">
        <f t="shared" si="2"/>
        <v>493.50</v>
      </c>
      <c r="F31" s="123" t="str">
        <f t="shared" si="7"/>
        <v>6605</v>
      </c>
      <c r="G31" s="212">
        <f t="shared" si="3"/>
        <v>4.91</v>
      </c>
      <c r="H31" s="212" t="str">
        <f t="shared" si="4"/>
        <v>5376.00</v>
      </c>
      <c r="I31" s="212" t="str">
        <f t="shared" si="8"/>
        <v>1129.00</v>
      </c>
      <c r="J31" s="248">
        <v>306.3</v>
      </c>
      <c r="K31" s="249">
        <v>1028</v>
      </c>
      <c r="L31" s="212">
        <v>127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f t="shared" si="1"/>
        <v>5.6120494466604463E-2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3">
        <f t="shared" si="0"/>
        <v>37653</v>
      </c>
      <c r="C32" s="212" t="str">
        <f t="shared" si="5"/>
        <v>1518.25</v>
      </c>
      <c r="D32" s="212" t="str">
        <f t="shared" si="6"/>
        <v>1862.25</v>
      </c>
      <c r="E32" s="212" t="str">
        <f t="shared" si="2"/>
        <v>493.50</v>
      </c>
      <c r="F32" s="123" t="str">
        <f t="shared" si="7"/>
        <v>6605</v>
      </c>
      <c r="G32" s="212">
        <f t="shared" si="3"/>
        <v>4.91</v>
      </c>
      <c r="H32" s="212" t="str">
        <f t="shared" si="4"/>
        <v>5376.00</v>
      </c>
      <c r="I32" s="212" t="str">
        <f t="shared" si="8"/>
        <v>1129.00</v>
      </c>
      <c r="J32" s="248">
        <v>306.3</v>
      </c>
      <c r="K32" s="249">
        <v>1028</v>
      </c>
      <c r="L32" s="212">
        <v>127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f t="shared" si="1"/>
        <v>5.6120494466604463E-2</v>
      </c>
      <c r="W32" s="41"/>
      <c r="X32" s="41"/>
      <c r="Y32" s="41"/>
      <c r="Z32" s="41"/>
      <c r="AA32" s="41"/>
      <c r="AB32" s="41"/>
      <c r="AC32" s="41"/>
    </row>
    <row r="33" spans="1:29" x14ac:dyDescent="0.25">
      <c r="B33" s="213">
        <f t="shared" si="0"/>
        <v>37681</v>
      </c>
      <c r="C33" s="212" t="str">
        <f t="shared" si="5"/>
        <v>1518.25</v>
      </c>
      <c r="D33" s="212" t="str">
        <f t="shared" si="6"/>
        <v>1862.25</v>
      </c>
      <c r="E33" s="212" t="str">
        <f t="shared" si="2"/>
        <v>493.50</v>
      </c>
      <c r="F33" s="123" t="str">
        <f t="shared" si="7"/>
        <v>6605</v>
      </c>
      <c r="G33" s="212">
        <f t="shared" si="3"/>
        <v>4.91</v>
      </c>
      <c r="H33" s="212" t="str">
        <f t="shared" si="4"/>
        <v>5376.00</v>
      </c>
      <c r="I33" s="212" t="str">
        <f t="shared" si="8"/>
        <v>1129.00</v>
      </c>
      <c r="J33" s="248">
        <v>306.3</v>
      </c>
      <c r="K33" s="249">
        <v>1028</v>
      </c>
      <c r="L33" s="212">
        <v>127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f t="shared" si="1"/>
        <v>5.6120494466604463E-2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5">
      <c r="A34" s="236"/>
      <c r="B34" s="237">
        <f t="shared" si="0"/>
        <v>37712</v>
      </c>
      <c r="C34" s="212" t="str">
        <f t="shared" si="5"/>
        <v>1518.25</v>
      </c>
      <c r="D34" s="212" t="str">
        <f t="shared" si="6"/>
        <v>1862.25</v>
      </c>
      <c r="E34" s="212" t="str">
        <f t="shared" si="2"/>
        <v>493.50</v>
      </c>
      <c r="F34" s="123" t="str">
        <f t="shared" si="7"/>
        <v>6605</v>
      </c>
      <c r="G34" s="212">
        <f t="shared" si="3"/>
        <v>4.91</v>
      </c>
      <c r="H34" s="212" t="str">
        <f t="shared" si="4"/>
        <v>5376.00</v>
      </c>
      <c r="I34" s="212" t="str">
        <f t="shared" si="8"/>
        <v>1129.00</v>
      </c>
      <c r="J34" s="248">
        <v>306.3</v>
      </c>
      <c r="K34" s="249">
        <v>1028</v>
      </c>
      <c r="L34" s="212">
        <v>127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41">
        <f t="shared" si="1"/>
        <v>5.6120494466604463E-2</v>
      </c>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"/>
      <c r="B35" s="215">
        <f t="shared" ref="B35:B66" si="9">DATE(YEAR(B34),MONTH(B34)+1,1)</f>
        <v>37742</v>
      </c>
      <c r="C35" s="233" t="str">
        <f t="shared" si="5"/>
        <v>1518.25</v>
      </c>
      <c r="D35" s="233" t="str">
        <f t="shared" si="6"/>
        <v>1862.25</v>
      </c>
      <c r="E35" s="233" t="str">
        <f t="shared" si="2"/>
        <v>493.50</v>
      </c>
      <c r="F35" s="234" t="str">
        <f t="shared" si="7"/>
        <v>6605</v>
      </c>
      <c r="G35" s="233">
        <f t="shared" si="3"/>
        <v>4.91</v>
      </c>
      <c r="H35" s="233" t="str">
        <f t="shared" si="4"/>
        <v>5376.00</v>
      </c>
      <c r="I35" s="233" t="str">
        <f t="shared" si="8"/>
        <v>1129.00</v>
      </c>
      <c r="J35" s="248">
        <v>306.3</v>
      </c>
      <c r="K35" s="249">
        <v>1028</v>
      </c>
      <c r="L35" s="212">
        <v>127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f t="shared" si="1"/>
        <v>5.6120494466604463E-2</v>
      </c>
      <c r="W35" s="41"/>
      <c r="X35" s="41"/>
      <c r="Y35" s="41"/>
      <c r="Z35" s="41"/>
      <c r="AA35" s="41"/>
      <c r="AB35" s="41"/>
      <c r="AC35" s="41"/>
    </row>
    <row r="36" spans="1:29" x14ac:dyDescent="0.25">
      <c r="B36" s="213">
        <f t="shared" si="9"/>
        <v>37773</v>
      </c>
      <c r="C36" s="212" t="str">
        <f t="shared" si="5"/>
        <v>1518.25</v>
      </c>
      <c r="D36" s="212" t="str">
        <f t="shared" si="6"/>
        <v>1862.25</v>
      </c>
      <c r="E36" s="212" t="str">
        <f t="shared" si="2"/>
        <v>493.50</v>
      </c>
      <c r="F36" s="123" t="str">
        <f t="shared" si="7"/>
        <v>6605</v>
      </c>
      <c r="G36" s="212">
        <f t="shared" si="3"/>
        <v>4.91</v>
      </c>
      <c r="H36" s="212" t="str">
        <f t="shared" si="4"/>
        <v>5376.00</v>
      </c>
      <c r="I36" s="212" t="str">
        <f t="shared" si="8"/>
        <v>1129.00</v>
      </c>
      <c r="J36" s="248">
        <v>306.3</v>
      </c>
      <c r="K36" s="249">
        <v>1028</v>
      </c>
      <c r="L36" s="212">
        <v>127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f t="shared" si="1"/>
        <v>5.6120494466604463E-2</v>
      </c>
      <c r="W36" s="41"/>
      <c r="X36" s="41"/>
      <c r="Y36" s="41"/>
      <c r="Z36" s="41"/>
      <c r="AA36" s="41"/>
      <c r="AB36" s="41"/>
      <c r="AC36" s="41"/>
    </row>
    <row r="37" spans="1:29" x14ac:dyDescent="0.25">
      <c r="B37" s="213">
        <f t="shared" si="9"/>
        <v>37803</v>
      </c>
      <c r="C37" s="212" t="str">
        <f t="shared" si="5"/>
        <v>1518.25</v>
      </c>
      <c r="D37" s="212" t="str">
        <f t="shared" si="6"/>
        <v>1862.25</v>
      </c>
      <c r="E37" s="212" t="str">
        <f t="shared" si="2"/>
        <v>493.50</v>
      </c>
      <c r="F37" s="123" t="str">
        <f t="shared" si="7"/>
        <v>6605</v>
      </c>
      <c r="G37" s="212">
        <f t="shared" si="3"/>
        <v>4.91</v>
      </c>
      <c r="H37" s="212" t="str">
        <f t="shared" si="4"/>
        <v>5376.00</v>
      </c>
      <c r="I37" s="212" t="str">
        <f t="shared" si="8"/>
        <v>1129.00</v>
      </c>
      <c r="J37" s="248">
        <v>306.3</v>
      </c>
      <c r="K37" s="249">
        <v>1028</v>
      </c>
      <c r="L37" s="212">
        <v>127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f t="shared" si="1"/>
        <v>5.6120494466604463E-2</v>
      </c>
      <c r="W37" s="41"/>
      <c r="X37" s="41"/>
      <c r="Y37" s="41"/>
      <c r="Z37" s="41"/>
      <c r="AA37" s="41"/>
      <c r="AB37" s="41"/>
      <c r="AC37" s="41"/>
    </row>
    <row r="38" spans="1:29" x14ac:dyDescent="0.25">
      <c r="B38" s="213">
        <f t="shared" si="9"/>
        <v>37834</v>
      </c>
      <c r="C38" s="212" t="str">
        <f t="shared" si="5"/>
        <v>1518.25</v>
      </c>
      <c r="D38" s="212" t="str">
        <f t="shared" si="6"/>
        <v>1862.25</v>
      </c>
      <c r="E38" s="212" t="str">
        <f t="shared" si="2"/>
        <v>493.50</v>
      </c>
      <c r="F38" s="123" t="str">
        <f t="shared" si="7"/>
        <v>6605</v>
      </c>
      <c r="G38" s="212">
        <f t="shared" si="3"/>
        <v>4.91</v>
      </c>
      <c r="H38" s="212" t="str">
        <f t="shared" si="4"/>
        <v>5376.00</v>
      </c>
      <c r="I38" s="212" t="str">
        <f t="shared" si="8"/>
        <v>1129.00</v>
      </c>
      <c r="J38" s="248">
        <v>306.3</v>
      </c>
      <c r="K38" s="249">
        <v>1028</v>
      </c>
      <c r="L38" s="212">
        <v>127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f t="shared" si="1"/>
        <v>5.6120494466604463E-2</v>
      </c>
      <c r="W38" s="41"/>
      <c r="X38" s="41"/>
      <c r="Y38" s="41"/>
      <c r="Z38" s="41"/>
      <c r="AA38" s="41"/>
      <c r="AB38" s="41"/>
      <c r="AC38" s="41"/>
    </row>
    <row r="39" spans="1:29" x14ac:dyDescent="0.25">
      <c r="B39" s="213">
        <f t="shared" si="9"/>
        <v>37865</v>
      </c>
      <c r="C39" s="212" t="str">
        <f t="shared" si="5"/>
        <v>1518.25</v>
      </c>
      <c r="D39" s="212" t="str">
        <f t="shared" si="6"/>
        <v>1862.25</v>
      </c>
      <c r="E39" s="212" t="str">
        <f t="shared" si="2"/>
        <v>493.50</v>
      </c>
      <c r="F39" s="123" t="str">
        <f t="shared" si="7"/>
        <v>6605</v>
      </c>
      <c r="G39" s="212">
        <f t="shared" si="3"/>
        <v>4.91</v>
      </c>
      <c r="H39" s="212" t="str">
        <f t="shared" si="4"/>
        <v>5376.00</v>
      </c>
      <c r="I39" s="212" t="str">
        <f t="shared" si="8"/>
        <v>1129.00</v>
      </c>
      <c r="J39" s="248">
        <v>306.3</v>
      </c>
      <c r="K39" s="249">
        <v>1028</v>
      </c>
      <c r="L39" s="212">
        <v>127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f t="shared" si="1"/>
        <v>5.6120494466604463E-2</v>
      </c>
      <c r="W39" s="41"/>
      <c r="X39" s="41"/>
      <c r="Y39" s="41"/>
      <c r="Z39" s="41"/>
      <c r="AA39" s="41"/>
      <c r="AB39" s="41"/>
      <c r="AC39" s="41"/>
    </row>
    <row r="40" spans="1:29" x14ac:dyDescent="0.25">
      <c r="B40" s="213">
        <f t="shared" si="9"/>
        <v>37895</v>
      </c>
      <c r="C40" s="212" t="str">
        <f t="shared" si="5"/>
        <v>1518.25</v>
      </c>
      <c r="D40" s="212" t="str">
        <f t="shared" si="6"/>
        <v>1862.25</v>
      </c>
      <c r="E40" s="212" t="str">
        <f t="shared" si="2"/>
        <v>493.50</v>
      </c>
      <c r="F40" s="123" t="str">
        <f t="shared" si="7"/>
        <v>6605</v>
      </c>
      <c r="G40" s="212">
        <f t="shared" si="3"/>
        <v>4.91</v>
      </c>
      <c r="H40" s="212" t="str">
        <f t="shared" si="4"/>
        <v>5376.00</v>
      </c>
      <c r="I40" s="212" t="str">
        <f t="shared" si="8"/>
        <v>1129.00</v>
      </c>
      <c r="J40" s="248">
        <v>306.3</v>
      </c>
      <c r="K40" s="249">
        <v>1028</v>
      </c>
      <c r="L40" s="212">
        <v>127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f t="shared" si="1"/>
        <v>5.6120494466604463E-2</v>
      </c>
      <c r="W40" s="41"/>
      <c r="X40" s="41"/>
      <c r="Y40" s="41"/>
      <c r="Z40" s="41"/>
      <c r="AA40" s="41"/>
      <c r="AB40" s="41"/>
      <c r="AC40" s="41"/>
    </row>
    <row r="41" spans="1:29" x14ac:dyDescent="0.25">
      <c r="B41" s="213">
        <f t="shared" si="9"/>
        <v>37926</v>
      </c>
      <c r="C41" s="212" t="str">
        <f t="shared" si="5"/>
        <v>1518.25</v>
      </c>
      <c r="D41" s="212" t="str">
        <f t="shared" si="6"/>
        <v>1862.25</v>
      </c>
      <c r="E41" s="212" t="str">
        <f t="shared" si="2"/>
        <v>493.50</v>
      </c>
      <c r="F41" s="123" t="str">
        <f t="shared" si="7"/>
        <v>6605</v>
      </c>
      <c r="G41" s="212">
        <f t="shared" si="3"/>
        <v>4.91</v>
      </c>
      <c r="H41" s="212" t="str">
        <f t="shared" si="4"/>
        <v>5376.00</v>
      </c>
      <c r="I41" s="212" t="str">
        <f t="shared" si="8"/>
        <v>1129.00</v>
      </c>
      <c r="J41" s="248">
        <v>306.3</v>
      </c>
      <c r="K41" s="249">
        <v>1028</v>
      </c>
      <c r="L41" s="212">
        <v>127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f t="shared" si="1"/>
        <v>5.6120494466604463E-2</v>
      </c>
      <c r="W41" s="41"/>
      <c r="X41" s="41"/>
      <c r="Y41" s="41"/>
      <c r="Z41" s="41"/>
      <c r="AA41" s="41"/>
      <c r="AB41" s="41"/>
      <c r="AC41" s="41"/>
    </row>
    <row r="42" spans="1:29" x14ac:dyDescent="0.25">
      <c r="B42" s="213">
        <f t="shared" si="9"/>
        <v>37956</v>
      </c>
      <c r="C42" s="212" t="str">
        <f t="shared" si="5"/>
        <v>1518.25</v>
      </c>
      <c r="D42" s="212" t="str">
        <f t="shared" si="6"/>
        <v>1862.25</v>
      </c>
      <c r="E42" s="212" t="str">
        <f t="shared" si="2"/>
        <v>493.50</v>
      </c>
      <c r="F42" s="123" t="str">
        <f t="shared" si="7"/>
        <v>6605</v>
      </c>
      <c r="G42" s="212">
        <f t="shared" si="3"/>
        <v>4.91</v>
      </c>
      <c r="H42" s="212" t="str">
        <f t="shared" si="4"/>
        <v>5376.00</v>
      </c>
      <c r="I42" s="212" t="str">
        <f t="shared" si="8"/>
        <v>1129.00</v>
      </c>
      <c r="J42" s="248">
        <v>306.3</v>
      </c>
      <c r="K42" s="249">
        <v>1028</v>
      </c>
      <c r="L42" s="212">
        <v>127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f t="shared" si="1"/>
        <v>5.6120494466604463E-2</v>
      </c>
      <c r="W42" s="41"/>
      <c r="X42" s="41"/>
      <c r="Y42" s="41"/>
      <c r="Z42" s="41"/>
      <c r="AA42" s="41"/>
      <c r="AB42" s="41"/>
      <c r="AC42" s="41"/>
    </row>
    <row r="43" spans="1:29" x14ac:dyDescent="0.25">
      <c r="B43" s="213">
        <f t="shared" si="9"/>
        <v>37987</v>
      </c>
      <c r="C43" s="212" t="str">
        <f t="shared" si="5"/>
        <v>1518.25</v>
      </c>
      <c r="D43" s="212" t="str">
        <f t="shared" si="6"/>
        <v>1862.25</v>
      </c>
      <c r="E43" s="212" t="str">
        <f t="shared" si="2"/>
        <v>493.50</v>
      </c>
      <c r="F43" s="123" t="str">
        <f t="shared" si="7"/>
        <v>6605</v>
      </c>
      <c r="G43" s="212">
        <f t="shared" si="3"/>
        <v>4.91</v>
      </c>
      <c r="H43" s="212" t="str">
        <f t="shared" si="4"/>
        <v>5376.00</v>
      </c>
      <c r="I43" s="212" t="str">
        <f t="shared" si="8"/>
        <v>1129.00</v>
      </c>
      <c r="J43" s="248">
        <v>306.3</v>
      </c>
      <c r="K43" s="249">
        <v>1028</v>
      </c>
      <c r="L43" s="212">
        <v>127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f t="shared" si="1"/>
        <v>5.6120494466604463E-2</v>
      </c>
      <c r="W43" s="41"/>
      <c r="X43" s="41"/>
      <c r="Y43" s="41"/>
      <c r="Z43" s="41"/>
      <c r="AA43" s="41"/>
      <c r="AB43" s="41"/>
      <c r="AC43" s="41"/>
    </row>
    <row r="44" spans="1:29" x14ac:dyDescent="0.25">
      <c r="B44" s="213">
        <f t="shared" si="9"/>
        <v>38018</v>
      </c>
      <c r="C44" s="212" t="str">
        <f t="shared" si="5"/>
        <v>1518.25</v>
      </c>
      <c r="D44" s="212" t="str">
        <f t="shared" si="6"/>
        <v>1862.25</v>
      </c>
      <c r="E44" s="212" t="str">
        <f t="shared" si="2"/>
        <v>493.50</v>
      </c>
      <c r="F44" s="123" t="str">
        <f t="shared" si="7"/>
        <v>6605</v>
      </c>
      <c r="G44" s="212">
        <f t="shared" si="3"/>
        <v>4.91</v>
      </c>
      <c r="H44" s="212" t="str">
        <f t="shared" si="4"/>
        <v>5376.00</v>
      </c>
      <c r="I44" s="212" t="str">
        <f t="shared" si="8"/>
        <v>1129.00</v>
      </c>
      <c r="J44" s="248">
        <v>306.3</v>
      </c>
      <c r="K44" s="249">
        <v>1028</v>
      </c>
      <c r="L44" s="212">
        <v>127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f t="shared" si="1"/>
        <v>5.6120494466604463E-2</v>
      </c>
      <c r="W44" s="41"/>
      <c r="X44" s="41"/>
      <c r="Y44" s="41"/>
      <c r="Z44" s="41"/>
      <c r="AA44" s="41"/>
      <c r="AB44" s="41"/>
      <c r="AC44" s="41"/>
    </row>
    <row r="45" spans="1:29" x14ac:dyDescent="0.25">
      <c r="B45" s="213">
        <f t="shared" si="9"/>
        <v>38047</v>
      </c>
      <c r="C45" s="212" t="str">
        <f t="shared" si="5"/>
        <v>1518.25</v>
      </c>
      <c r="D45" s="212" t="str">
        <f t="shared" si="6"/>
        <v>1862.25</v>
      </c>
      <c r="E45" s="212" t="str">
        <f t="shared" si="2"/>
        <v>493.50</v>
      </c>
      <c r="F45" s="123" t="str">
        <f t="shared" si="7"/>
        <v>6605</v>
      </c>
      <c r="G45" s="212">
        <f t="shared" si="3"/>
        <v>4.91</v>
      </c>
      <c r="H45" s="212" t="str">
        <f t="shared" si="4"/>
        <v>5376.00</v>
      </c>
      <c r="I45" s="212" t="str">
        <f t="shared" si="8"/>
        <v>1129.00</v>
      </c>
      <c r="J45" s="248">
        <v>306.3</v>
      </c>
      <c r="K45" s="249">
        <v>1028</v>
      </c>
      <c r="L45" s="212">
        <v>127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f t="shared" si="1"/>
        <v>5.6120494466604463E-2</v>
      </c>
      <c r="W45" s="41"/>
      <c r="X45" s="41"/>
      <c r="Y45" s="41"/>
      <c r="Z45" s="41"/>
      <c r="AA45" s="41"/>
      <c r="AB45" s="41"/>
      <c r="AC45" s="41"/>
    </row>
    <row r="46" spans="1:29" x14ac:dyDescent="0.25">
      <c r="B46" s="213">
        <f t="shared" si="9"/>
        <v>38078</v>
      </c>
      <c r="C46" s="212" t="str">
        <f t="shared" si="5"/>
        <v>1518.25</v>
      </c>
      <c r="D46" s="212" t="str">
        <f t="shared" si="6"/>
        <v>1862.25</v>
      </c>
      <c r="E46" s="212" t="str">
        <f t="shared" si="2"/>
        <v>493.50</v>
      </c>
      <c r="F46" s="123" t="str">
        <f t="shared" si="7"/>
        <v>6605</v>
      </c>
      <c r="G46" s="212">
        <f t="shared" si="3"/>
        <v>4.91</v>
      </c>
      <c r="H46" s="212" t="str">
        <f t="shared" si="4"/>
        <v>5376.00</v>
      </c>
      <c r="I46" s="212" t="str">
        <f t="shared" si="8"/>
        <v>1129.00</v>
      </c>
      <c r="J46" s="248">
        <v>306.3</v>
      </c>
      <c r="K46" s="249">
        <v>1028</v>
      </c>
      <c r="L46" s="212">
        <v>127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f t="shared" si="1"/>
        <v>5.6120494466604463E-2</v>
      </c>
      <c r="W46" s="41"/>
      <c r="X46" s="41"/>
      <c r="Y46" s="41"/>
      <c r="Z46" s="41"/>
      <c r="AA46" s="41"/>
      <c r="AB46" s="41"/>
      <c r="AC46" s="41"/>
    </row>
    <row r="47" spans="1:29" x14ac:dyDescent="0.25">
      <c r="B47" s="213">
        <f t="shared" si="9"/>
        <v>38108</v>
      </c>
      <c r="C47" s="212" t="str">
        <f t="shared" si="5"/>
        <v>1518.25</v>
      </c>
      <c r="D47" s="212" t="str">
        <f t="shared" si="6"/>
        <v>1862.25</v>
      </c>
      <c r="E47" s="212" t="str">
        <f t="shared" si="2"/>
        <v>493.50</v>
      </c>
      <c r="F47" s="123" t="str">
        <f t="shared" si="7"/>
        <v>6605</v>
      </c>
      <c r="G47" s="212">
        <f t="shared" si="3"/>
        <v>4.91</v>
      </c>
      <c r="H47" s="212" t="str">
        <f t="shared" si="4"/>
        <v>5376.00</v>
      </c>
      <c r="I47" s="212" t="str">
        <f t="shared" si="8"/>
        <v>1129.00</v>
      </c>
      <c r="J47" s="248">
        <v>306.3</v>
      </c>
      <c r="K47" s="249">
        <v>1028</v>
      </c>
      <c r="L47" s="212">
        <v>127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f t="shared" si="1"/>
        <v>5.6120494466604463E-2</v>
      </c>
      <c r="W47" s="41"/>
      <c r="X47" s="41"/>
      <c r="Y47" s="41"/>
      <c r="Z47" s="41"/>
      <c r="AA47" s="41"/>
      <c r="AB47" s="41"/>
      <c r="AC47" s="41"/>
    </row>
    <row r="48" spans="1:29" x14ac:dyDescent="0.25">
      <c r="B48" s="213">
        <f t="shared" si="9"/>
        <v>38139</v>
      </c>
      <c r="C48" s="212" t="str">
        <f t="shared" si="5"/>
        <v>1518.25</v>
      </c>
      <c r="D48" s="212" t="str">
        <f t="shared" si="6"/>
        <v>1862.25</v>
      </c>
      <c r="E48" s="212" t="str">
        <f t="shared" si="2"/>
        <v>493.50</v>
      </c>
      <c r="F48" s="123" t="str">
        <f t="shared" si="7"/>
        <v>6605</v>
      </c>
      <c r="G48" s="212">
        <f t="shared" si="3"/>
        <v>4.91</v>
      </c>
      <c r="H48" s="212" t="str">
        <f t="shared" si="4"/>
        <v>5376.00</v>
      </c>
      <c r="I48" s="212" t="str">
        <f t="shared" si="8"/>
        <v>1129.00</v>
      </c>
      <c r="J48" s="248">
        <v>306.3</v>
      </c>
      <c r="K48" s="249">
        <v>1028</v>
      </c>
      <c r="L48" s="212">
        <v>127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f t="shared" si="1"/>
        <v>5.6120494466604463E-2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3">
        <f t="shared" si="9"/>
        <v>38169</v>
      </c>
      <c r="C49" s="212" t="str">
        <f t="shared" si="5"/>
        <v>1518.25</v>
      </c>
      <c r="D49" s="212" t="str">
        <f t="shared" si="6"/>
        <v>1862.25</v>
      </c>
      <c r="E49" s="212" t="str">
        <f t="shared" ref="E49:E80" si="10">E48</f>
        <v>493.50</v>
      </c>
      <c r="F49" s="123" t="str">
        <f t="shared" si="7"/>
        <v>6605</v>
      </c>
      <c r="G49" s="212">
        <f t="shared" ref="G49:G80" si="11">G48</f>
        <v>4.91</v>
      </c>
      <c r="H49" s="212" t="str">
        <f t="shared" si="4"/>
        <v>5376.00</v>
      </c>
      <c r="I49" s="212" t="str">
        <f t="shared" si="8"/>
        <v>1129.00</v>
      </c>
      <c r="J49" s="248">
        <v>306.3</v>
      </c>
      <c r="K49" s="249">
        <v>1028</v>
      </c>
      <c r="L49" s="212">
        <v>127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f t="shared" si="1"/>
        <v>5.6120494466604463E-2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3">
        <f t="shared" si="9"/>
        <v>38200</v>
      </c>
      <c r="C50" s="212" t="str">
        <f t="shared" si="5"/>
        <v>1518.25</v>
      </c>
      <c r="D50" s="212" t="str">
        <f t="shared" si="6"/>
        <v>1862.25</v>
      </c>
      <c r="E50" s="212" t="str">
        <f t="shared" si="10"/>
        <v>493.50</v>
      </c>
      <c r="F50" s="123" t="str">
        <f t="shared" si="7"/>
        <v>6605</v>
      </c>
      <c r="G50" s="212">
        <f t="shared" si="11"/>
        <v>4.91</v>
      </c>
      <c r="H50" s="212" t="str">
        <f t="shared" ref="H50:H80" si="12">H49</f>
        <v>5376.00</v>
      </c>
      <c r="I50" s="212" t="str">
        <f t="shared" si="8"/>
        <v>1129.00</v>
      </c>
      <c r="J50" s="248">
        <v>306.3</v>
      </c>
      <c r="K50" s="249">
        <v>1028</v>
      </c>
      <c r="L50" s="212">
        <v>127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f t="shared" si="1"/>
        <v>5.6120494466604463E-2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3">
        <f t="shared" si="9"/>
        <v>38231</v>
      </c>
      <c r="C51" s="212" t="str">
        <f t="shared" si="5"/>
        <v>1518.25</v>
      </c>
      <c r="D51" s="212" t="str">
        <f t="shared" si="6"/>
        <v>1862.25</v>
      </c>
      <c r="E51" s="212" t="str">
        <f t="shared" si="10"/>
        <v>493.50</v>
      </c>
      <c r="F51" s="123" t="str">
        <f t="shared" si="7"/>
        <v>6605</v>
      </c>
      <c r="G51" s="212">
        <f t="shared" si="11"/>
        <v>4.91</v>
      </c>
      <c r="H51" s="212" t="str">
        <f t="shared" si="12"/>
        <v>5376.00</v>
      </c>
      <c r="I51" s="212" t="str">
        <f t="shared" si="8"/>
        <v>1129.00</v>
      </c>
      <c r="J51" s="248">
        <v>306.3</v>
      </c>
      <c r="K51" s="249">
        <v>1028</v>
      </c>
      <c r="L51" s="212">
        <v>127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f t="shared" si="1"/>
        <v>5.6120494466604463E-2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3">
        <f t="shared" si="9"/>
        <v>38261</v>
      </c>
      <c r="C52" s="212" t="str">
        <f t="shared" si="5"/>
        <v>1518.25</v>
      </c>
      <c r="D52" s="212" t="str">
        <f t="shared" si="6"/>
        <v>1862.25</v>
      </c>
      <c r="E52" s="212" t="str">
        <f t="shared" si="10"/>
        <v>493.50</v>
      </c>
      <c r="F52" s="123" t="str">
        <f t="shared" si="7"/>
        <v>6605</v>
      </c>
      <c r="G52" s="212">
        <f t="shared" si="11"/>
        <v>4.91</v>
      </c>
      <c r="H52" s="212" t="str">
        <f t="shared" si="12"/>
        <v>5376.00</v>
      </c>
      <c r="I52" s="212" t="str">
        <f t="shared" si="8"/>
        <v>1129.00</v>
      </c>
      <c r="J52" s="248">
        <v>306.3</v>
      </c>
      <c r="K52" s="249">
        <v>1028</v>
      </c>
      <c r="L52" s="212">
        <v>127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f t="shared" si="1"/>
        <v>5.6120494466604463E-2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3">
        <f t="shared" si="9"/>
        <v>38292</v>
      </c>
      <c r="C53" s="212" t="str">
        <f t="shared" si="5"/>
        <v>1518.25</v>
      </c>
      <c r="D53" s="212" t="str">
        <f t="shared" si="6"/>
        <v>1862.25</v>
      </c>
      <c r="E53" s="212" t="str">
        <f t="shared" si="10"/>
        <v>493.50</v>
      </c>
      <c r="F53" s="123" t="str">
        <f t="shared" si="7"/>
        <v>6605</v>
      </c>
      <c r="G53" s="212">
        <f t="shared" si="11"/>
        <v>4.91</v>
      </c>
      <c r="H53" s="212" t="str">
        <f t="shared" si="12"/>
        <v>5376.00</v>
      </c>
      <c r="I53" s="212" t="str">
        <f t="shared" si="8"/>
        <v>1129.00</v>
      </c>
      <c r="J53" s="248">
        <v>306.3</v>
      </c>
      <c r="K53" s="249">
        <v>1028</v>
      </c>
      <c r="L53" s="212">
        <v>127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f t="shared" si="1"/>
        <v>5.6120494466604463E-2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3">
        <f t="shared" si="9"/>
        <v>38322</v>
      </c>
      <c r="C54" s="212" t="str">
        <f t="shared" si="5"/>
        <v>1518.25</v>
      </c>
      <c r="D54" s="212" t="str">
        <f t="shared" si="6"/>
        <v>1862.25</v>
      </c>
      <c r="E54" s="212" t="str">
        <f t="shared" si="10"/>
        <v>493.50</v>
      </c>
      <c r="F54" s="123" t="str">
        <f t="shared" si="7"/>
        <v>6605</v>
      </c>
      <c r="G54" s="212">
        <f t="shared" si="11"/>
        <v>4.91</v>
      </c>
      <c r="H54" s="212" t="str">
        <f t="shared" si="12"/>
        <v>5376.00</v>
      </c>
      <c r="I54" s="212" t="str">
        <f t="shared" si="8"/>
        <v>1129.00</v>
      </c>
      <c r="J54" s="248">
        <v>306.3</v>
      </c>
      <c r="K54" s="249">
        <v>1028</v>
      </c>
      <c r="L54" s="212">
        <v>127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f t="shared" si="1"/>
        <v>5.6120494466604463E-2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3">
        <f t="shared" si="9"/>
        <v>38353</v>
      </c>
      <c r="C55" s="212" t="str">
        <f t="shared" si="5"/>
        <v>1518.25</v>
      </c>
      <c r="D55" s="212" t="str">
        <f t="shared" si="6"/>
        <v>1862.25</v>
      </c>
      <c r="E55" s="212" t="str">
        <f t="shared" si="10"/>
        <v>493.50</v>
      </c>
      <c r="F55" s="123" t="str">
        <f t="shared" si="7"/>
        <v>6605</v>
      </c>
      <c r="G55" s="212">
        <f t="shared" si="11"/>
        <v>4.91</v>
      </c>
      <c r="H55" s="212" t="str">
        <f t="shared" si="12"/>
        <v>5376.00</v>
      </c>
      <c r="I55" s="212" t="str">
        <f t="shared" si="8"/>
        <v>1129.00</v>
      </c>
      <c r="J55" s="248">
        <v>306.3</v>
      </c>
      <c r="K55" s="249">
        <v>1028</v>
      </c>
      <c r="L55" s="212">
        <v>127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f t="shared" si="1"/>
        <v>5.6120494466604463E-2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3">
        <f t="shared" si="9"/>
        <v>38384</v>
      </c>
      <c r="C56" s="212" t="str">
        <f t="shared" si="5"/>
        <v>1518.25</v>
      </c>
      <c r="D56" s="212" t="str">
        <f t="shared" si="6"/>
        <v>1862.25</v>
      </c>
      <c r="E56" s="212" t="str">
        <f t="shared" si="10"/>
        <v>493.50</v>
      </c>
      <c r="F56" s="123" t="str">
        <f t="shared" si="7"/>
        <v>6605</v>
      </c>
      <c r="G56" s="212">
        <f t="shared" si="11"/>
        <v>4.91</v>
      </c>
      <c r="H56" s="212" t="str">
        <f t="shared" si="12"/>
        <v>5376.00</v>
      </c>
      <c r="I56" s="212" t="str">
        <f t="shared" si="8"/>
        <v>1129.00</v>
      </c>
      <c r="J56" s="248">
        <v>306.3</v>
      </c>
      <c r="K56" s="249">
        <v>1028</v>
      </c>
      <c r="L56" s="212">
        <v>127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f t="shared" si="1"/>
        <v>5.6120494466604463E-2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3">
        <f t="shared" si="9"/>
        <v>38412</v>
      </c>
      <c r="C57" s="212" t="str">
        <f t="shared" si="5"/>
        <v>1518.25</v>
      </c>
      <c r="D57" s="212" t="str">
        <f t="shared" si="6"/>
        <v>1862.25</v>
      </c>
      <c r="E57" s="212" t="str">
        <f t="shared" si="10"/>
        <v>493.50</v>
      </c>
      <c r="F57" s="123" t="str">
        <f t="shared" si="7"/>
        <v>6605</v>
      </c>
      <c r="G57" s="212">
        <f t="shared" si="11"/>
        <v>4.91</v>
      </c>
      <c r="H57" s="212" t="str">
        <f t="shared" si="12"/>
        <v>5376.00</v>
      </c>
      <c r="I57" s="212" t="str">
        <f t="shared" si="8"/>
        <v>1129.00</v>
      </c>
      <c r="J57" s="248">
        <v>306.3</v>
      </c>
      <c r="K57" s="249">
        <v>1028</v>
      </c>
      <c r="L57" s="212">
        <v>127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f t="shared" si="1"/>
        <v>5.6120494466604463E-2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3">
        <f t="shared" si="9"/>
        <v>38443</v>
      </c>
      <c r="C58" s="212" t="str">
        <f t="shared" si="5"/>
        <v>1518.25</v>
      </c>
      <c r="D58" s="212" t="str">
        <f t="shared" si="6"/>
        <v>1862.25</v>
      </c>
      <c r="E58" s="212" t="str">
        <f t="shared" si="10"/>
        <v>493.50</v>
      </c>
      <c r="F58" s="123" t="str">
        <f t="shared" si="7"/>
        <v>6605</v>
      </c>
      <c r="G58" s="212">
        <f t="shared" si="11"/>
        <v>4.91</v>
      </c>
      <c r="H58" s="212" t="str">
        <f t="shared" si="12"/>
        <v>5376.00</v>
      </c>
      <c r="I58" s="212" t="str">
        <f t="shared" si="8"/>
        <v>1129.00</v>
      </c>
      <c r="J58" s="248">
        <v>306.3</v>
      </c>
      <c r="K58" s="249">
        <v>1028</v>
      </c>
      <c r="L58" s="212">
        <v>127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f t="shared" si="1"/>
        <v>5.6120494466604463E-2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3">
        <f t="shared" si="9"/>
        <v>38473</v>
      </c>
      <c r="C59" s="212" t="str">
        <f t="shared" si="5"/>
        <v>1518.25</v>
      </c>
      <c r="D59" s="212" t="str">
        <f t="shared" si="6"/>
        <v>1862.25</v>
      </c>
      <c r="E59" s="212" t="str">
        <f t="shared" si="10"/>
        <v>493.50</v>
      </c>
      <c r="F59" s="123" t="str">
        <f t="shared" si="7"/>
        <v>6605</v>
      </c>
      <c r="G59" s="212">
        <f t="shared" si="11"/>
        <v>4.91</v>
      </c>
      <c r="H59" s="212" t="str">
        <f t="shared" si="12"/>
        <v>5376.00</v>
      </c>
      <c r="I59" s="212" t="str">
        <f t="shared" si="8"/>
        <v>1129.00</v>
      </c>
      <c r="J59" s="248">
        <v>306.3</v>
      </c>
      <c r="K59" s="249">
        <v>1028</v>
      </c>
      <c r="L59" s="212">
        <v>127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f t="shared" si="1"/>
        <v>5.6120494466604463E-2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3">
        <f t="shared" si="9"/>
        <v>38504</v>
      </c>
      <c r="C60" s="212" t="str">
        <f t="shared" si="5"/>
        <v>1518.25</v>
      </c>
      <c r="D60" s="212" t="str">
        <f t="shared" si="6"/>
        <v>1862.25</v>
      </c>
      <c r="E60" s="212" t="str">
        <f t="shared" si="10"/>
        <v>493.50</v>
      </c>
      <c r="F60" s="123" t="str">
        <f t="shared" si="7"/>
        <v>6605</v>
      </c>
      <c r="G60" s="212">
        <f t="shared" si="11"/>
        <v>4.91</v>
      </c>
      <c r="H60" s="212" t="str">
        <f t="shared" si="12"/>
        <v>5376.00</v>
      </c>
      <c r="I60" s="212" t="str">
        <f t="shared" si="8"/>
        <v>1129.00</v>
      </c>
      <c r="J60" s="248">
        <v>306.3</v>
      </c>
      <c r="K60" s="249">
        <v>1028</v>
      </c>
      <c r="L60" s="212">
        <v>127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f t="shared" si="1"/>
        <v>5.6120494466604463E-2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3">
        <f t="shared" si="9"/>
        <v>38534</v>
      </c>
      <c r="C61" s="212" t="str">
        <f t="shared" ref="C61:C80" si="13">C60</f>
        <v>1518.25</v>
      </c>
      <c r="D61" s="212" t="str">
        <f t="shared" ref="D61:D80" si="14">D60</f>
        <v>1862.25</v>
      </c>
      <c r="E61" s="212" t="str">
        <f t="shared" si="10"/>
        <v>493.50</v>
      </c>
      <c r="F61" s="123" t="str">
        <f t="shared" ref="F61:F80" si="15">F60</f>
        <v>6605</v>
      </c>
      <c r="G61" s="212">
        <f t="shared" si="11"/>
        <v>4.91</v>
      </c>
      <c r="H61" s="212" t="str">
        <f t="shared" si="12"/>
        <v>5376.00</v>
      </c>
      <c r="I61" s="212" t="str">
        <f t="shared" ref="I61:I80" si="16">I60</f>
        <v>1129.00</v>
      </c>
      <c r="J61" s="248">
        <v>306.3</v>
      </c>
      <c r="K61" s="249">
        <v>1028</v>
      </c>
      <c r="L61" s="212">
        <v>127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f t="shared" si="1"/>
        <v>5.6120494466604463E-2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3">
        <f t="shared" si="9"/>
        <v>38565</v>
      </c>
      <c r="C62" s="212" t="str">
        <f t="shared" si="13"/>
        <v>1518.25</v>
      </c>
      <c r="D62" s="212" t="str">
        <f t="shared" si="14"/>
        <v>1862.25</v>
      </c>
      <c r="E62" s="212" t="str">
        <f t="shared" si="10"/>
        <v>493.50</v>
      </c>
      <c r="F62" s="123" t="str">
        <f t="shared" si="15"/>
        <v>6605</v>
      </c>
      <c r="G62" s="212">
        <f t="shared" si="11"/>
        <v>4.91</v>
      </c>
      <c r="H62" s="212" t="str">
        <f t="shared" si="12"/>
        <v>5376.00</v>
      </c>
      <c r="I62" s="212" t="str">
        <f t="shared" si="16"/>
        <v>1129.00</v>
      </c>
      <c r="J62" s="248">
        <v>306.3</v>
      </c>
      <c r="K62" s="249">
        <v>1028</v>
      </c>
      <c r="L62" s="212">
        <v>127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f t="shared" si="1"/>
        <v>5.6120494466604463E-2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3">
        <f t="shared" si="9"/>
        <v>38596</v>
      </c>
      <c r="C63" s="212" t="str">
        <f t="shared" si="13"/>
        <v>1518.25</v>
      </c>
      <c r="D63" s="212" t="str">
        <f t="shared" si="14"/>
        <v>1862.25</v>
      </c>
      <c r="E63" s="212" t="str">
        <f t="shared" si="10"/>
        <v>493.50</v>
      </c>
      <c r="F63" s="123" t="str">
        <f t="shared" si="15"/>
        <v>6605</v>
      </c>
      <c r="G63" s="212">
        <f t="shared" si="11"/>
        <v>4.91</v>
      </c>
      <c r="H63" s="212" t="str">
        <f t="shared" si="12"/>
        <v>5376.00</v>
      </c>
      <c r="I63" s="212" t="str">
        <f t="shared" si="16"/>
        <v>1129.00</v>
      </c>
      <c r="J63" s="248">
        <v>306.3</v>
      </c>
      <c r="K63" s="249">
        <v>1028</v>
      </c>
      <c r="L63" s="212">
        <v>127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f t="shared" si="1"/>
        <v>5.6120494466604463E-2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3">
        <f t="shared" si="9"/>
        <v>38626</v>
      </c>
      <c r="C64" s="212" t="str">
        <f t="shared" si="13"/>
        <v>1518.25</v>
      </c>
      <c r="D64" s="212" t="str">
        <f t="shared" si="14"/>
        <v>1862.25</v>
      </c>
      <c r="E64" s="212" t="str">
        <f t="shared" si="10"/>
        <v>493.50</v>
      </c>
      <c r="F64" s="123" t="str">
        <f t="shared" si="15"/>
        <v>6605</v>
      </c>
      <c r="G64" s="212">
        <f t="shared" si="11"/>
        <v>4.91</v>
      </c>
      <c r="H64" s="212" t="str">
        <f t="shared" si="12"/>
        <v>5376.00</v>
      </c>
      <c r="I64" s="212" t="str">
        <f t="shared" si="16"/>
        <v>1129.00</v>
      </c>
      <c r="J64" s="248">
        <v>306.3</v>
      </c>
      <c r="K64" s="249">
        <v>1028</v>
      </c>
      <c r="L64" s="212">
        <v>127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f t="shared" si="1"/>
        <v>5.6120494466604463E-2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3">
        <f t="shared" si="9"/>
        <v>38657</v>
      </c>
      <c r="C65" s="212" t="str">
        <f t="shared" si="13"/>
        <v>1518.25</v>
      </c>
      <c r="D65" s="212" t="str">
        <f t="shared" si="14"/>
        <v>1862.25</v>
      </c>
      <c r="E65" s="212" t="str">
        <f t="shared" si="10"/>
        <v>493.50</v>
      </c>
      <c r="F65" s="123" t="str">
        <f t="shared" si="15"/>
        <v>6605</v>
      </c>
      <c r="G65" s="212">
        <f t="shared" si="11"/>
        <v>4.91</v>
      </c>
      <c r="H65" s="212" t="str">
        <f t="shared" si="12"/>
        <v>5376.00</v>
      </c>
      <c r="I65" s="212" t="str">
        <f t="shared" si="16"/>
        <v>1129.00</v>
      </c>
      <c r="J65" s="248">
        <v>306.3</v>
      </c>
      <c r="K65" s="249">
        <v>1028</v>
      </c>
      <c r="L65" s="212">
        <v>127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f t="shared" si="1"/>
        <v>5.6120494466604463E-2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3">
        <f t="shared" si="9"/>
        <v>38687</v>
      </c>
      <c r="C66" s="212" t="str">
        <f t="shared" si="13"/>
        <v>1518.25</v>
      </c>
      <c r="D66" s="212" t="str">
        <f t="shared" si="14"/>
        <v>1862.25</v>
      </c>
      <c r="E66" s="212" t="str">
        <f t="shared" si="10"/>
        <v>493.50</v>
      </c>
      <c r="F66" s="123" t="str">
        <f t="shared" si="15"/>
        <v>6605</v>
      </c>
      <c r="G66" s="212">
        <f t="shared" si="11"/>
        <v>4.91</v>
      </c>
      <c r="H66" s="212" t="str">
        <f t="shared" si="12"/>
        <v>5376.00</v>
      </c>
      <c r="I66" s="212" t="str">
        <f t="shared" si="16"/>
        <v>1129.00</v>
      </c>
      <c r="J66" s="248">
        <v>306.3</v>
      </c>
      <c r="K66" s="249">
        <v>1028</v>
      </c>
      <c r="L66" s="212">
        <v>127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f t="shared" si="1"/>
        <v>5.6120494466604463E-2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3">
        <f t="shared" ref="B67:B80" si="17">DATE(YEAR(B66),MONTH(B66)+1,1)</f>
        <v>38718</v>
      </c>
      <c r="C67" s="212" t="str">
        <f t="shared" si="13"/>
        <v>1518.25</v>
      </c>
      <c r="D67" s="212" t="str">
        <f t="shared" si="14"/>
        <v>1862.25</v>
      </c>
      <c r="E67" s="212" t="str">
        <f t="shared" si="10"/>
        <v>493.50</v>
      </c>
      <c r="F67" s="123" t="str">
        <f t="shared" si="15"/>
        <v>6605</v>
      </c>
      <c r="G67" s="212">
        <f t="shared" si="11"/>
        <v>4.91</v>
      </c>
      <c r="H67" s="212" t="str">
        <f t="shared" si="12"/>
        <v>5376.00</v>
      </c>
      <c r="I67" s="212" t="str">
        <f t="shared" si="16"/>
        <v>1129.00</v>
      </c>
      <c r="J67" s="248">
        <v>306.3</v>
      </c>
      <c r="K67" s="249">
        <v>1028</v>
      </c>
      <c r="L67" s="212">
        <v>127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f t="shared" ref="V67:V80" si="18">O67/2</f>
        <v>5.6120494466604463E-2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3">
        <f t="shared" si="17"/>
        <v>38749</v>
      </c>
      <c r="C68" s="212" t="str">
        <f t="shared" si="13"/>
        <v>1518.25</v>
      </c>
      <c r="D68" s="212" t="str">
        <f t="shared" si="14"/>
        <v>1862.25</v>
      </c>
      <c r="E68" s="212" t="str">
        <f t="shared" si="10"/>
        <v>493.50</v>
      </c>
      <c r="F68" s="123" t="str">
        <f t="shared" si="15"/>
        <v>6605</v>
      </c>
      <c r="G68" s="212">
        <f t="shared" si="11"/>
        <v>4.91</v>
      </c>
      <c r="H68" s="212" t="str">
        <f t="shared" si="12"/>
        <v>5376.00</v>
      </c>
      <c r="I68" s="212" t="str">
        <f t="shared" si="16"/>
        <v>1129.00</v>
      </c>
      <c r="J68" s="248">
        <v>306.3</v>
      </c>
      <c r="K68" s="249">
        <v>1028</v>
      </c>
      <c r="L68" s="212">
        <v>127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f t="shared" si="18"/>
        <v>5.6120494466604463E-2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3">
        <f t="shared" si="17"/>
        <v>38777</v>
      </c>
      <c r="C69" s="212" t="str">
        <f t="shared" si="13"/>
        <v>1518.25</v>
      </c>
      <c r="D69" s="212" t="str">
        <f t="shared" si="14"/>
        <v>1862.25</v>
      </c>
      <c r="E69" s="212" t="str">
        <f t="shared" si="10"/>
        <v>493.50</v>
      </c>
      <c r="F69" s="123" t="str">
        <f t="shared" si="15"/>
        <v>6605</v>
      </c>
      <c r="G69" s="212">
        <f t="shared" si="11"/>
        <v>4.91</v>
      </c>
      <c r="H69" s="212" t="str">
        <f t="shared" si="12"/>
        <v>5376.00</v>
      </c>
      <c r="I69" s="212" t="str">
        <f t="shared" si="16"/>
        <v>1129.00</v>
      </c>
      <c r="J69" s="248">
        <v>306.3</v>
      </c>
      <c r="K69" s="249">
        <v>1028</v>
      </c>
      <c r="L69" s="212">
        <v>127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f t="shared" si="18"/>
        <v>5.6120494466604463E-2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3">
        <f t="shared" si="17"/>
        <v>38808</v>
      </c>
      <c r="C70" s="212" t="str">
        <f t="shared" si="13"/>
        <v>1518.25</v>
      </c>
      <c r="D70" s="212" t="str">
        <f t="shared" si="14"/>
        <v>1862.25</v>
      </c>
      <c r="E70" s="212" t="str">
        <f t="shared" si="10"/>
        <v>493.50</v>
      </c>
      <c r="F70" s="123" t="str">
        <f t="shared" si="15"/>
        <v>6605</v>
      </c>
      <c r="G70" s="212">
        <f t="shared" si="11"/>
        <v>4.91</v>
      </c>
      <c r="H70" s="212" t="str">
        <f t="shared" si="12"/>
        <v>5376.00</v>
      </c>
      <c r="I70" s="212" t="str">
        <f t="shared" si="16"/>
        <v>1129.00</v>
      </c>
      <c r="J70" s="248">
        <v>306.3</v>
      </c>
      <c r="K70" s="249">
        <v>1028</v>
      </c>
      <c r="L70" s="212">
        <v>127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f t="shared" si="18"/>
        <v>5.6120494466604463E-2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3">
        <f t="shared" si="17"/>
        <v>38838</v>
      </c>
      <c r="C71" s="212" t="str">
        <f t="shared" si="13"/>
        <v>1518.25</v>
      </c>
      <c r="D71" s="212" t="str">
        <f t="shared" si="14"/>
        <v>1862.25</v>
      </c>
      <c r="E71" s="212" t="str">
        <f t="shared" si="10"/>
        <v>493.50</v>
      </c>
      <c r="F71" s="123" t="str">
        <f t="shared" si="15"/>
        <v>6605</v>
      </c>
      <c r="G71" s="212">
        <f t="shared" si="11"/>
        <v>4.91</v>
      </c>
      <c r="H71" s="212" t="str">
        <f t="shared" si="12"/>
        <v>5376.00</v>
      </c>
      <c r="I71" s="212" t="str">
        <f t="shared" si="16"/>
        <v>1129.00</v>
      </c>
      <c r="J71" s="248">
        <v>306.3</v>
      </c>
      <c r="K71" s="249">
        <v>1028</v>
      </c>
      <c r="L71" s="212">
        <v>127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f t="shared" si="18"/>
        <v>5.6120494466604463E-2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3">
        <f t="shared" si="17"/>
        <v>38869</v>
      </c>
      <c r="C72" s="212" t="str">
        <f t="shared" si="13"/>
        <v>1518.25</v>
      </c>
      <c r="D72" s="212" t="str">
        <f t="shared" si="14"/>
        <v>1862.25</v>
      </c>
      <c r="E72" s="212" t="str">
        <f t="shared" si="10"/>
        <v>493.50</v>
      </c>
      <c r="F72" s="123" t="str">
        <f t="shared" si="15"/>
        <v>6605</v>
      </c>
      <c r="G72" s="212">
        <f t="shared" si="11"/>
        <v>4.91</v>
      </c>
      <c r="H72" s="212" t="str">
        <f t="shared" si="12"/>
        <v>5376.00</v>
      </c>
      <c r="I72" s="212" t="str">
        <f t="shared" si="16"/>
        <v>1129.00</v>
      </c>
      <c r="J72" s="248">
        <v>306.3</v>
      </c>
      <c r="K72" s="249">
        <v>1028</v>
      </c>
      <c r="L72" s="212">
        <v>127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f t="shared" si="18"/>
        <v>5.6120494466604463E-2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3">
        <f t="shared" si="17"/>
        <v>38899</v>
      </c>
      <c r="C73" s="212" t="str">
        <f t="shared" si="13"/>
        <v>1518.25</v>
      </c>
      <c r="D73" s="212" t="str">
        <f t="shared" si="14"/>
        <v>1862.25</v>
      </c>
      <c r="E73" s="212" t="str">
        <f t="shared" si="10"/>
        <v>493.50</v>
      </c>
      <c r="F73" s="123" t="str">
        <f t="shared" si="15"/>
        <v>6605</v>
      </c>
      <c r="G73" s="212">
        <f t="shared" si="11"/>
        <v>4.91</v>
      </c>
      <c r="H73" s="212" t="str">
        <f t="shared" si="12"/>
        <v>5376.00</v>
      </c>
      <c r="I73" s="212" t="str">
        <f t="shared" si="16"/>
        <v>1129.00</v>
      </c>
      <c r="J73" s="248">
        <v>306.3</v>
      </c>
      <c r="K73" s="249">
        <v>1028</v>
      </c>
      <c r="L73" s="212">
        <v>127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f t="shared" si="18"/>
        <v>5.6120494466604463E-2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3">
        <f t="shared" si="17"/>
        <v>38930</v>
      </c>
      <c r="C74" s="212" t="str">
        <f t="shared" si="13"/>
        <v>1518.25</v>
      </c>
      <c r="D74" s="212" t="str">
        <f t="shared" si="14"/>
        <v>1862.25</v>
      </c>
      <c r="E74" s="212" t="str">
        <f t="shared" si="10"/>
        <v>493.50</v>
      </c>
      <c r="F74" s="123" t="str">
        <f t="shared" si="15"/>
        <v>6605</v>
      </c>
      <c r="G74" s="212">
        <f t="shared" si="11"/>
        <v>4.91</v>
      </c>
      <c r="H74" s="212" t="str">
        <f t="shared" si="12"/>
        <v>5376.00</v>
      </c>
      <c r="I74" s="212" t="str">
        <f t="shared" si="16"/>
        <v>1129.00</v>
      </c>
      <c r="J74" s="248">
        <v>306.3</v>
      </c>
      <c r="K74" s="249">
        <v>1028</v>
      </c>
      <c r="L74" s="212">
        <v>127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f t="shared" si="18"/>
        <v>5.6120494466604463E-2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3">
        <f t="shared" si="17"/>
        <v>38961</v>
      </c>
      <c r="C75" s="212" t="str">
        <f t="shared" si="13"/>
        <v>1518.25</v>
      </c>
      <c r="D75" s="212" t="str">
        <f t="shared" si="14"/>
        <v>1862.25</v>
      </c>
      <c r="E75" s="212" t="str">
        <f t="shared" si="10"/>
        <v>493.50</v>
      </c>
      <c r="F75" s="123" t="str">
        <f t="shared" si="15"/>
        <v>6605</v>
      </c>
      <c r="G75" s="212">
        <f t="shared" si="11"/>
        <v>4.91</v>
      </c>
      <c r="H75" s="212" t="str">
        <f t="shared" si="12"/>
        <v>5376.00</v>
      </c>
      <c r="I75" s="212" t="str">
        <f t="shared" si="16"/>
        <v>1129.00</v>
      </c>
      <c r="J75" s="248">
        <v>306.3</v>
      </c>
      <c r="K75" s="249">
        <v>1028</v>
      </c>
      <c r="L75" s="212">
        <v>127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f t="shared" si="18"/>
        <v>5.6120494466604463E-2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3">
        <f t="shared" si="17"/>
        <v>38991</v>
      </c>
      <c r="C76" s="212" t="str">
        <f t="shared" si="13"/>
        <v>1518.25</v>
      </c>
      <c r="D76" s="212" t="str">
        <f t="shared" si="14"/>
        <v>1862.25</v>
      </c>
      <c r="E76" s="212" t="str">
        <f t="shared" si="10"/>
        <v>493.50</v>
      </c>
      <c r="F76" s="123" t="str">
        <f t="shared" si="15"/>
        <v>6605</v>
      </c>
      <c r="G76" s="212">
        <f t="shared" si="11"/>
        <v>4.91</v>
      </c>
      <c r="H76" s="212" t="str">
        <f t="shared" si="12"/>
        <v>5376.00</v>
      </c>
      <c r="I76" s="212" t="str">
        <f t="shared" si="16"/>
        <v>1129.00</v>
      </c>
      <c r="J76" s="248">
        <v>306.3</v>
      </c>
      <c r="K76" s="249">
        <v>1028</v>
      </c>
      <c r="L76" s="212">
        <v>127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f t="shared" si="18"/>
        <v>5.6120494466604463E-2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3">
        <f t="shared" si="17"/>
        <v>39022</v>
      </c>
      <c r="C77" s="212" t="str">
        <f t="shared" si="13"/>
        <v>1518.25</v>
      </c>
      <c r="D77" s="212" t="str">
        <f t="shared" si="14"/>
        <v>1862.25</v>
      </c>
      <c r="E77" s="212" t="str">
        <f t="shared" si="10"/>
        <v>493.50</v>
      </c>
      <c r="F77" s="123" t="str">
        <f t="shared" si="15"/>
        <v>6605</v>
      </c>
      <c r="G77" s="212">
        <f t="shared" si="11"/>
        <v>4.91</v>
      </c>
      <c r="H77" s="212" t="str">
        <f t="shared" si="12"/>
        <v>5376.00</v>
      </c>
      <c r="I77" s="212" t="str">
        <f t="shared" si="16"/>
        <v>1129.00</v>
      </c>
      <c r="J77" s="248">
        <v>306.3</v>
      </c>
      <c r="K77" s="249">
        <v>1028</v>
      </c>
      <c r="L77" s="212">
        <v>127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f t="shared" si="18"/>
        <v>5.6120494466604463E-2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3">
        <f t="shared" si="17"/>
        <v>39052</v>
      </c>
      <c r="C78" s="212" t="str">
        <f t="shared" si="13"/>
        <v>1518.25</v>
      </c>
      <c r="D78" s="212" t="str">
        <f t="shared" si="14"/>
        <v>1862.25</v>
      </c>
      <c r="E78" s="212" t="str">
        <f t="shared" si="10"/>
        <v>493.50</v>
      </c>
      <c r="F78" s="123" t="str">
        <f t="shared" si="15"/>
        <v>6605</v>
      </c>
      <c r="G78" s="212">
        <f t="shared" si="11"/>
        <v>4.91</v>
      </c>
      <c r="H78" s="212" t="str">
        <f t="shared" si="12"/>
        <v>5376.00</v>
      </c>
      <c r="I78" s="212" t="str">
        <f t="shared" si="16"/>
        <v>1129.00</v>
      </c>
      <c r="J78" s="248">
        <v>306.3</v>
      </c>
      <c r="K78" s="249">
        <v>1028</v>
      </c>
      <c r="L78" s="212">
        <v>127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f t="shared" si="18"/>
        <v>5.6120494466604463E-2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3">
        <f t="shared" si="17"/>
        <v>39083</v>
      </c>
      <c r="C79" s="212" t="str">
        <f t="shared" si="13"/>
        <v>1518.25</v>
      </c>
      <c r="D79" s="212" t="str">
        <f t="shared" si="14"/>
        <v>1862.25</v>
      </c>
      <c r="E79" s="212" t="str">
        <f t="shared" si="10"/>
        <v>493.50</v>
      </c>
      <c r="F79" s="123" t="str">
        <f t="shared" si="15"/>
        <v>6605</v>
      </c>
      <c r="G79" s="212">
        <f t="shared" si="11"/>
        <v>4.91</v>
      </c>
      <c r="H79" s="212" t="str">
        <f t="shared" si="12"/>
        <v>5376.00</v>
      </c>
      <c r="I79" s="212" t="str">
        <f t="shared" si="16"/>
        <v>1129.00</v>
      </c>
      <c r="J79" s="248">
        <v>306.3</v>
      </c>
      <c r="K79" s="249">
        <v>1028</v>
      </c>
      <c r="L79" s="212">
        <v>127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f t="shared" si="18"/>
        <v>5.6120494466604463E-2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3">
        <f t="shared" si="17"/>
        <v>39114</v>
      </c>
      <c r="C80" s="212" t="str">
        <f t="shared" si="13"/>
        <v>1518.25</v>
      </c>
      <c r="D80" s="212" t="str">
        <f t="shared" si="14"/>
        <v>1862.25</v>
      </c>
      <c r="E80" s="212" t="str">
        <f t="shared" si="10"/>
        <v>493.50</v>
      </c>
      <c r="F80" s="123" t="str">
        <f t="shared" si="15"/>
        <v>6605</v>
      </c>
      <c r="G80" s="212">
        <f t="shared" si="11"/>
        <v>4.91</v>
      </c>
      <c r="H80" s="212" t="str">
        <f t="shared" si="12"/>
        <v>5376.00</v>
      </c>
      <c r="I80" s="212" t="str">
        <f t="shared" si="16"/>
        <v>1129.00</v>
      </c>
      <c r="J80" s="248">
        <v>306.3</v>
      </c>
      <c r="K80" s="249">
        <v>1028</v>
      </c>
      <c r="L80" s="212">
        <v>127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f t="shared" si="18"/>
        <v>5.6120494466604463E-2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5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5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5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5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5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5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5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5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5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5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5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5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5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5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5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5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5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5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5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5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5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5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5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5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5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5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5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5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5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5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5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5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5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5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5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5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5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5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5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5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5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5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5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5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5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5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5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5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5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5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5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5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5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5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5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5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5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5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5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5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5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5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5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5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5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5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5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5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5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5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5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5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5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5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5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5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5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5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5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5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5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5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5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5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5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5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5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5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5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5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5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5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5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5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5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5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5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5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5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5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5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5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5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5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5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5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5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5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5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5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5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5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5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5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5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5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5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5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5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5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5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5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5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5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5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5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5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5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5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5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5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5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5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5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5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5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5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5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5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5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5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5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5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5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5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5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5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5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5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5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5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5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5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5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5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5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5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5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5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5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5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5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5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5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5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5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5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5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5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5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5">
      <c r="M252" s="225"/>
      <c r="O252" s="220"/>
    </row>
    <row r="253" spans="3:29" x14ac:dyDescent="0.25">
      <c r="M253" s="225"/>
      <c r="O253" s="220"/>
    </row>
    <row r="254" spans="3:29" x14ac:dyDescent="0.25">
      <c r="M254" s="225"/>
      <c r="O254" s="220"/>
    </row>
    <row r="255" spans="3:29" x14ac:dyDescent="0.25">
      <c r="M255" s="225"/>
      <c r="O255" s="220"/>
    </row>
    <row r="256" spans="3:29" x14ac:dyDescent="0.25">
      <c r="M256" s="225"/>
      <c r="O256" s="220"/>
    </row>
    <row r="257" spans="13:15" x14ac:dyDescent="0.25">
      <c r="M257" s="225"/>
      <c r="O257" s="220"/>
    </row>
    <row r="258" spans="13:15" x14ac:dyDescent="0.25">
      <c r="M258" s="225"/>
      <c r="O258" s="220"/>
    </row>
    <row r="259" spans="13:15" x14ac:dyDescent="0.25">
      <c r="M259" s="225"/>
      <c r="O259" s="220"/>
    </row>
    <row r="260" spans="13:15" x14ac:dyDescent="0.25">
      <c r="M260" s="225"/>
      <c r="O260" s="220"/>
    </row>
    <row r="261" spans="13:15" x14ac:dyDescent="0.25">
      <c r="M261" s="225"/>
      <c r="O261" s="220"/>
    </row>
    <row r="262" spans="13:15" x14ac:dyDescent="0.25">
      <c r="M262" s="225"/>
      <c r="O262" s="220"/>
    </row>
    <row r="263" spans="13:15" x14ac:dyDescent="0.25">
      <c r="M263" s="225"/>
      <c r="O263" s="220"/>
    </row>
    <row r="264" spans="13:15" x14ac:dyDescent="0.25">
      <c r="M264" s="225"/>
      <c r="O264" s="220"/>
    </row>
    <row r="265" spans="13:15" x14ac:dyDescent="0.25">
      <c r="M265" s="225"/>
      <c r="O265" s="220"/>
    </row>
    <row r="266" spans="13:15" x14ac:dyDescent="0.25">
      <c r="M266" s="225"/>
      <c r="O266" s="220"/>
    </row>
    <row r="267" spans="13:15" x14ac:dyDescent="0.25">
      <c r="M267" s="225"/>
      <c r="O267" s="220"/>
    </row>
    <row r="268" spans="13:15" x14ac:dyDescent="0.25">
      <c r="M268" s="225"/>
      <c r="O268" s="220"/>
    </row>
    <row r="269" spans="13:15" x14ac:dyDescent="0.25">
      <c r="M269" s="225"/>
      <c r="O269" s="220"/>
    </row>
    <row r="270" spans="13:15" x14ac:dyDescent="0.25">
      <c r="M270" s="225"/>
      <c r="O270" s="220"/>
    </row>
    <row r="271" spans="13:15" x14ac:dyDescent="0.25">
      <c r="M271" s="225"/>
      <c r="O271" s="220"/>
    </row>
    <row r="272" spans="13:15" x14ac:dyDescent="0.25">
      <c r="M272" s="225"/>
      <c r="O272" s="220"/>
    </row>
    <row r="273" spans="13:15" x14ac:dyDescent="0.25">
      <c r="M273" s="225"/>
      <c r="O273" s="220"/>
    </row>
    <row r="274" spans="13:15" x14ac:dyDescent="0.25">
      <c r="M274" s="225"/>
      <c r="O274" s="220"/>
    </row>
    <row r="275" spans="13:15" x14ac:dyDescent="0.25">
      <c r="M275" s="225"/>
      <c r="O275" s="220"/>
    </row>
    <row r="276" spans="13:15" x14ac:dyDescent="0.25">
      <c r="M276" s="225"/>
      <c r="O276" s="220"/>
    </row>
    <row r="277" spans="13:15" x14ac:dyDescent="0.25">
      <c r="M277" s="225"/>
      <c r="O277" s="220"/>
    </row>
    <row r="278" spans="13:15" x14ac:dyDescent="0.25">
      <c r="M278" s="225"/>
      <c r="O278" s="220"/>
    </row>
    <row r="279" spans="13:15" x14ac:dyDescent="0.25">
      <c r="M279" s="225"/>
      <c r="O279" s="220"/>
    </row>
    <row r="280" spans="13:15" x14ac:dyDescent="0.25">
      <c r="M280" s="225"/>
      <c r="O280" s="220"/>
    </row>
    <row r="281" spans="13:15" x14ac:dyDescent="0.25">
      <c r="M281" s="225"/>
      <c r="O281" s="220"/>
    </row>
    <row r="282" spans="13:15" x14ac:dyDescent="0.25">
      <c r="M282" s="225"/>
      <c r="O282" s="220"/>
    </row>
    <row r="283" spans="13:15" x14ac:dyDescent="0.25">
      <c r="M283" s="225"/>
      <c r="O283" s="220"/>
    </row>
    <row r="284" spans="13:15" x14ac:dyDescent="0.25">
      <c r="M284" s="225"/>
      <c r="O284" s="220"/>
    </row>
    <row r="285" spans="13:15" x14ac:dyDescent="0.25">
      <c r="M285" s="225"/>
      <c r="O285" s="220"/>
    </row>
    <row r="286" spans="13:15" x14ac:dyDescent="0.25">
      <c r="M286" s="225"/>
      <c r="O286" s="220"/>
    </row>
    <row r="287" spans="13:15" x14ac:dyDescent="0.25">
      <c r="M287" s="225"/>
      <c r="O287" s="220"/>
    </row>
    <row r="288" spans="13:15" x14ac:dyDescent="0.25">
      <c r="M288" s="225"/>
      <c r="O288" s="220"/>
    </row>
    <row r="289" spans="13:15" x14ac:dyDescent="0.25">
      <c r="M289" s="225"/>
      <c r="O289" s="220"/>
    </row>
    <row r="290" spans="13:15" x14ac:dyDescent="0.25">
      <c r="M290" s="225"/>
      <c r="O290" s="220"/>
    </row>
    <row r="291" spans="13:15" x14ac:dyDescent="0.25">
      <c r="M291" s="225"/>
      <c r="O291" s="220"/>
    </row>
    <row r="292" spans="13:15" x14ac:dyDescent="0.25">
      <c r="M292" s="225"/>
      <c r="O292" s="220"/>
    </row>
    <row r="293" spans="13:15" x14ac:dyDescent="0.25">
      <c r="M293" s="225"/>
      <c r="O293" s="220"/>
    </row>
    <row r="294" spans="13:15" x14ac:dyDescent="0.25">
      <c r="M294" s="225"/>
      <c r="O294" s="220"/>
    </row>
    <row r="295" spans="13:15" x14ac:dyDescent="0.25">
      <c r="M295" s="225"/>
      <c r="O295" s="220"/>
    </row>
    <row r="296" spans="13:15" x14ac:dyDescent="0.25">
      <c r="M296" s="225"/>
      <c r="O296" s="220"/>
    </row>
    <row r="297" spans="13:15" x14ac:dyDescent="0.25">
      <c r="M297" s="225"/>
      <c r="O297" s="220"/>
    </row>
    <row r="298" spans="13:15" x14ac:dyDescent="0.25">
      <c r="M298" s="225"/>
      <c r="O298" s="220"/>
    </row>
    <row r="299" spans="13:15" x14ac:dyDescent="0.25">
      <c r="M299" s="225"/>
      <c r="O299" s="220"/>
    </row>
    <row r="300" spans="13:15" x14ac:dyDescent="0.25">
      <c r="M300" s="225"/>
      <c r="O300" s="220"/>
    </row>
    <row r="301" spans="13:15" x14ac:dyDescent="0.25">
      <c r="M301" s="225"/>
      <c r="O301" s="220"/>
    </row>
    <row r="302" spans="13:15" x14ac:dyDescent="0.25">
      <c r="M302" s="225"/>
      <c r="O302" s="220"/>
    </row>
    <row r="303" spans="13:15" x14ac:dyDescent="0.25">
      <c r="M303" s="225"/>
      <c r="O303" s="220"/>
    </row>
    <row r="304" spans="13:15" x14ac:dyDescent="0.25">
      <c r="M304" s="225"/>
      <c r="O304" s="220"/>
    </row>
    <row r="305" spans="13:15" x14ac:dyDescent="0.25">
      <c r="M305" s="225"/>
      <c r="O305" s="220"/>
    </row>
    <row r="306" spans="13:15" x14ac:dyDescent="0.25">
      <c r="M306" s="225"/>
      <c r="O306" s="220"/>
    </row>
    <row r="307" spans="13:15" x14ac:dyDescent="0.25">
      <c r="M307" s="225"/>
      <c r="O307" s="220"/>
    </row>
    <row r="308" spans="13:15" x14ac:dyDescent="0.25">
      <c r="M308" s="225"/>
      <c r="O308" s="220"/>
    </row>
    <row r="309" spans="13:15" x14ac:dyDescent="0.25">
      <c r="M309" s="225"/>
      <c r="O309" s="220"/>
    </row>
    <row r="310" spans="13:15" x14ac:dyDescent="0.25">
      <c r="M310" s="225"/>
      <c r="O310" s="220"/>
    </row>
    <row r="311" spans="13:15" x14ac:dyDescent="0.25">
      <c r="M311" s="225"/>
      <c r="O311" s="220"/>
    </row>
    <row r="312" spans="13:15" x14ac:dyDescent="0.25">
      <c r="M312" s="225"/>
      <c r="O312" s="220"/>
    </row>
    <row r="313" spans="13:15" x14ac:dyDescent="0.25">
      <c r="M313" s="225"/>
      <c r="O313" s="220"/>
    </row>
    <row r="314" spans="13:15" x14ac:dyDescent="0.25">
      <c r="M314" s="225"/>
      <c r="O314" s="220"/>
    </row>
    <row r="315" spans="13:15" x14ac:dyDescent="0.25">
      <c r="M315" s="225"/>
      <c r="O315" s="220"/>
    </row>
    <row r="316" spans="13:15" x14ac:dyDescent="0.25">
      <c r="M316" s="225"/>
      <c r="O316" s="220"/>
    </row>
    <row r="317" spans="13:15" x14ac:dyDescent="0.25">
      <c r="M317" s="225"/>
      <c r="O317" s="220"/>
    </row>
    <row r="318" spans="13:15" x14ac:dyDescent="0.25">
      <c r="M318" s="225"/>
      <c r="O318" s="220"/>
    </row>
    <row r="319" spans="13:15" x14ac:dyDescent="0.25">
      <c r="M319" s="225"/>
      <c r="O319" s="220"/>
    </row>
    <row r="320" spans="13:15" x14ac:dyDescent="0.25">
      <c r="M320" s="225"/>
      <c r="O320" s="220"/>
    </row>
    <row r="321" spans="13:15" x14ac:dyDescent="0.25">
      <c r="M321" s="225"/>
      <c r="O321" s="220"/>
    </row>
    <row r="322" spans="13:15" x14ac:dyDescent="0.25">
      <c r="M322" s="225"/>
      <c r="O322" s="220"/>
    </row>
    <row r="323" spans="13:15" x14ac:dyDescent="0.25">
      <c r="M323" s="225"/>
      <c r="O323" s="220"/>
    </row>
    <row r="324" spans="13:15" x14ac:dyDescent="0.25">
      <c r="M324" s="225"/>
      <c r="O324" s="220"/>
    </row>
    <row r="325" spans="13:15" x14ac:dyDescent="0.25">
      <c r="M325" s="225"/>
      <c r="O325" s="220"/>
    </row>
    <row r="326" spans="13:15" x14ac:dyDescent="0.25">
      <c r="M326" s="225"/>
      <c r="O326" s="220"/>
    </row>
    <row r="327" spans="13:15" x14ac:dyDescent="0.25">
      <c r="M327" s="225"/>
      <c r="O327" s="220"/>
    </row>
    <row r="328" spans="13:15" x14ac:dyDescent="0.25">
      <c r="M328" s="225"/>
      <c r="O328" s="220"/>
    </row>
    <row r="329" spans="13:15" x14ac:dyDescent="0.25">
      <c r="M329" s="225"/>
      <c r="O329" s="220"/>
    </row>
    <row r="330" spans="13:15" x14ac:dyDescent="0.25">
      <c r="M330" s="225"/>
      <c r="O330" s="220"/>
    </row>
    <row r="331" spans="13:15" x14ac:dyDescent="0.25">
      <c r="M331" s="225"/>
      <c r="O331" s="220"/>
    </row>
    <row r="332" spans="13:15" x14ac:dyDescent="0.25">
      <c r="M332" s="225"/>
      <c r="O332" s="220"/>
    </row>
    <row r="333" spans="13:15" x14ac:dyDescent="0.25">
      <c r="M333" s="225"/>
      <c r="O333" s="220"/>
    </row>
    <row r="334" spans="13:15" x14ac:dyDescent="0.25">
      <c r="M334" s="225"/>
      <c r="O334" s="220"/>
    </row>
    <row r="335" spans="13:15" x14ac:dyDescent="0.25">
      <c r="M335" s="225"/>
      <c r="O335" s="220"/>
    </row>
    <row r="336" spans="13:15" x14ac:dyDescent="0.25">
      <c r="M336" s="225"/>
      <c r="O336" s="220"/>
    </row>
    <row r="337" spans="13:15" x14ac:dyDescent="0.25">
      <c r="M337" s="225"/>
      <c r="O337" s="220"/>
    </row>
    <row r="338" spans="13:15" x14ac:dyDescent="0.25">
      <c r="M338" s="225"/>
      <c r="O338" s="220"/>
    </row>
    <row r="339" spans="13:15" x14ac:dyDescent="0.25">
      <c r="M339" s="225"/>
      <c r="O339" s="220"/>
    </row>
    <row r="340" spans="13:15" x14ac:dyDescent="0.25">
      <c r="M340" s="225"/>
      <c r="O340" s="220"/>
    </row>
    <row r="341" spans="13:15" x14ac:dyDescent="0.25">
      <c r="M341" s="225"/>
      <c r="O341" s="220"/>
    </row>
    <row r="342" spans="13:15" x14ac:dyDescent="0.25">
      <c r="M342" s="225"/>
      <c r="O342" s="220"/>
    </row>
    <row r="343" spans="13:15" x14ac:dyDescent="0.25">
      <c r="M343" s="225"/>
      <c r="O343" s="220"/>
    </row>
    <row r="344" spans="13:15" x14ac:dyDescent="0.25">
      <c r="M344" s="225"/>
      <c r="O344" s="220"/>
    </row>
    <row r="345" spans="13:15" x14ac:dyDescent="0.25">
      <c r="M345" s="225"/>
      <c r="O345" s="220"/>
    </row>
    <row r="346" spans="13:15" x14ac:dyDescent="0.25">
      <c r="M346" s="225"/>
      <c r="O346" s="220"/>
    </row>
    <row r="347" spans="13:15" x14ac:dyDescent="0.25">
      <c r="M347" s="225"/>
      <c r="O347" s="220"/>
    </row>
    <row r="348" spans="13:15" x14ac:dyDescent="0.25">
      <c r="M348" s="225"/>
      <c r="O348" s="220"/>
    </row>
    <row r="349" spans="13:15" x14ac:dyDescent="0.25">
      <c r="M349" s="225"/>
      <c r="O349" s="220"/>
    </row>
    <row r="350" spans="13:15" x14ac:dyDescent="0.25">
      <c r="M350" s="225"/>
      <c r="O350" s="220"/>
    </row>
    <row r="351" spans="13:15" x14ac:dyDescent="0.25">
      <c r="M351" s="225"/>
      <c r="O351" s="220"/>
    </row>
    <row r="352" spans="13:15" x14ac:dyDescent="0.25">
      <c r="M352" s="225"/>
      <c r="O352" s="220"/>
    </row>
    <row r="353" spans="13:15" x14ac:dyDescent="0.25">
      <c r="M353" s="225"/>
      <c r="O353" s="220"/>
    </row>
    <row r="354" spans="13:15" x14ac:dyDescent="0.25">
      <c r="M354" s="225"/>
      <c r="O354" s="220"/>
    </row>
    <row r="355" spans="13:15" x14ac:dyDescent="0.25">
      <c r="M355" s="225"/>
      <c r="O355" s="220"/>
    </row>
    <row r="356" spans="13:15" x14ac:dyDescent="0.25">
      <c r="M356" s="225"/>
      <c r="O356" s="220"/>
    </row>
    <row r="357" spans="13:15" x14ac:dyDescent="0.25">
      <c r="M357" s="225"/>
      <c r="O357" s="220"/>
    </row>
    <row r="358" spans="13:15" x14ac:dyDescent="0.25">
      <c r="M358" s="225"/>
      <c r="O358" s="220"/>
    </row>
    <row r="359" spans="13:15" x14ac:dyDescent="0.25">
      <c r="M359" s="225"/>
      <c r="O359" s="220"/>
    </row>
    <row r="360" spans="13:15" x14ac:dyDescent="0.25">
      <c r="M360" s="225"/>
      <c r="O360" s="220"/>
    </row>
    <row r="361" spans="13:15" x14ac:dyDescent="0.25">
      <c r="M361" s="225"/>
      <c r="O361" s="220"/>
    </row>
    <row r="362" spans="13:15" x14ac:dyDescent="0.25">
      <c r="M362" s="17"/>
      <c r="O362" s="12"/>
    </row>
    <row r="363" spans="13:15" ht="13.8" thickBot="1" x14ac:dyDescent="0.3">
      <c r="M363" s="230"/>
      <c r="O363" s="12"/>
    </row>
    <row r="364" spans="13:15" x14ac:dyDescent="0.25">
      <c r="M364" s="231"/>
      <c r="O364" s="12"/>
    </row>
    <row r="365" spans="13:15" x14ac:dyDescent="0.25">
      <c r="M365" s="231"/>
      <c r="O365" s="12"/>
    </row>
    <row r="366" spans="13:15" x14ac:dyDescent="0.25">
      <c r="M366" s="231"/>
      <c r="O366" s="12"/>
    </row>
    <row r="367" spans="13:15" x14ac:dyDescent="0.25">
      <c r="M367" s="231"/>
      <c r="O367" s="12"/>
    </row>
    <row r="368" spans="13:15" x14ac:dyDescent="0.25">
      <c r="M368" s="231"/>
      <c r="O368" s="12"/>
    </row>
    <row r="369" spans="13:15" x14ac:dyDescent="0.25">
      <c r="M369" s="231"/>
      <c r="O369" s="12"/>
    </row>
    <row r="370" spans="13:15" x14ac:dyDescent="0.25">
      <c r="M370" s="231"/>
      <c r="O370" s="12"/>
    </row>
    <row r="371" spans="13:15" x14ac:dyDescent="0.25">
      <c r="M371" s="231"/>
      <c r="O371" s="12"/>
    </row>
    <row r="372" spans="13:15" x14ac:dyDescent="0.25">
      <c r="M372" s="231"/>
      <c r="O372" s="12"/>
    </row>
    <row r="373" spans="13:15" x14ac:dyDescent="0.25">
      <c r="M373" s="231"/>
      <c r="O373" s="12"/>
    </row>
    <row r="374" spans="13:15" x14ac:dyDescent="0.25">
      <c r="M374" s="231"/>
      <c r="O374" s="12"/>
    </row>
    <row r="375" spans="13:15" x14ac:dyDescent="0.25">
      <c r="M375" s="231"/>
      <c r="O375" s="12"/>
    </row>
    <row r="376" spans="13:15" x14ac:dyDescent="0.25">
      <c r="M376" s="231"/>
      <c r="O376" s="12"/>
    </row>
    <row r="377" spans="13:15" x14ac:dyDescent="0.25">
      <c r="M377" s="231"/>
      <c r="O377" s="12"/>
    </row>
    <row r="378" spans="13:15" x14ac:dyDescent="0.25">
      <c r="M378" s="231"/>
      <c r="O378" s="12"/>
    </row>
    <row r="379" spans="13:15" x14ac:dyDescent="0.25">
      <c r="M379" s="231"/>
      <c r="O379" s="12"/>
    </row>
    <row r="380" spans="13:15" x14ac:dyDescent="0.25">
      <c r="M380" s="231"/>
      <c r="O380" s="12"/>
    </row>
    <row r="381" spans="13:15" x14ac:dyDescent="0.25">
      <c r="M381" s="231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C1" sqref="C1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36739</v>
      </c>
      <c r="C2" s="103">
        <f>IF(ISNA(VLOOKUP($B2,'[2]MENGENLS1 01-08-2000'!$R$7:$S$71,2,0)),0,VLOOKUP($B2,'[2]MENGENLS1 01-08-2000'!$R$7:$S$71,2,0))</f>
        <v>57295</v>
      </c>
      <c r="D2" s="109">
        <f>IF(ISNA(VLOOKUP($B2,'[2]MENGENLS1 01-08-2000'!$U$7:$V$60,2,0)),0,VLOOKUP($B2,'[2]MENGENLS1 01-08-2000'!$U$7:$V$60,2,0))</f>
        <v>464612</v>
      </c>
      <c r="E2" s="104">
        <f>IF(ISNA(VLOOKUP($B2,'[2]MENGENLS1 01-08-2000'!$X$7:$Y$27,2,0)),0,VLOOKUP($B2,'[2]MENGENLS1 01-08-2000'!$X$7:$Y$27,2,0))</f>
        <v>117427</v>
      </c>
      <c r="F2" s="104">
        <f>IF(ISNA(VLOOKUP($B2,'[2]MENGENLS1 01-08-2000'!$AA$7:$AB$35,2,0)),0,VLOOKUP($B2,'[2]MENGENLS1 01-08-2000'!$AA$7:$AB$35,2,0))</f>
        <v>6800</v>
      </c>
      <c r="G2" s="104">
        <f>IF(ISNA(VLOOKUP($B2,'[2]MENGENLS1 01-08-2000'!$AD$7:$AE$38,2,0)),0,VLOOKUP($B2,'[2]MENGENLS1 01-08-2000'!$AD$7:$AE$38,2,0))</f>
        <v>713167</v>
      </c>
      <c r="H2" s="109">
        <f>IF(ISNA(VLOOKUP($B2,'[2]MENGENLS1 01-08-2000'!$AG$7:$AH$20,2,0)),0,VLOOKUP($B2,'[2]MENGENLS1 01-08-2000'!$AG$7:$AH$20,2,0))</f>
        <v>1733</v>
      </c>
      <c r="I2" s="104">
        <f>IF(ISNA(VLOOKUP($B2,'[2]MENGENLS1 01-08-2000'!$AJ$7:$AK$38,2,0)),0,VLOOKUP($B2,'[2]MENGENLS1 01-08-2000'!$AJ$7:$AK$38,2,0))</f>
        <v>95144</v>
      </c>
      <c r="J2" s="104">
        <f>IF(ISNA(VLOOKUP($B2,'[2]MENGENLS1 01-08-2000'!$AM$7:$AN$38,2,0)),0,VLOOKUP($B2,'[2]MENGENLS1 01-08-2000'!$AM$7:$AN$38,2,0))</f>
        <v>-50026</v>
      </c>
      <c r="K2" s="104">
        <f>IF(ISNA(VLOOKUP($B2,'[2]MENGENLS1 01-08-2000'!$AP$7:$AQ$12,2,0)),0,VLOOKUP($B2,'[2]MENGENLS1 01-08-2000'!$AP$7:$AQ$12,2,0))</f>
        <v>71845</v>
      </c>
      <c r="L2" s="98">
        <f>(IF(ISNA(VLOOKUP($B2,'[2]MENGENLS1 01-08-2000'!$AS$7:$AT$23,2,0)),0,VLOOKUP($B2,'[2]MENGENLS1 01-08-2000'!$AS$7:$AT$23,2,0)))*-1</f>
        <v>-19317</v>
      </c>
      <c r="M2" s="101">
        <v>-43.22</v>
      </c>
      <c r="N2" s="101">
        <v>-72.55</v>
      </c>
      <c r="O2" s="101">
        <v>-5.99</v>
      </c>
      <c r="P2" s="101">
        <v>-0.71</v>
      </c>
      <c r="Q2" s="101">
        <v>0</v>
      </c>
      <c r="R2" s="105">
        <v>0</v>
      </c>
      <c r="S2" s="106">
        <v>-117.61</v>
      </c>
      <c r="T2" s="102">
        <v>2E-3</v>
      </c>
      <c r="U2" s="102">
        <v>0</v>
      </c>
      <c r="V2" s="17">
        <v>0</v>
      </c>
      <c r="W2" s="101"/>
      <c r="X2" s="101">
        <v>-43.22</v>
      </c>
      <c r="Y2" s="101">
        <v>-72.55</v>
      </c>
      <c r="Z2" s="101">
        <v>-5.99</v>
      </c>
      <c r="AA2" s="101">
        <v>-0.71</v>
      </c>
      <c r="AB2" s="101">
        <v>0</v>
      </c>
      <c r="AC2" s="105">
        <v>0</v>
      </c>
      <c r="AD2" s="106">
        <v>-117.61</v>
      </c>
      <c r="AE2" s="102">
        <v>2E-3</v>
      </c>
      <c r="AF2" s="102">
        <v>0</v>
      </c>
      <c r="AG2" s="17">
        <v>0</v>
      </c>
    </row>
    <row r="3" spans="2:76" x14ac:dyDescent="0.25">
      <c r="B3" s="107">
        <f>DATE(YEAR(B2),MONTH(B2)+1,1)</f>
        <v>36770</v>
      </c>
      <c r="C3" s="108">
        <f>IF(ISNA(VLOOKUP($B3,'[2]MENGENLS1 01-08-2000'!$R$7:$S$71,2,0)),0,VLOOKUP($B3,'[2]MENGENLS1 01-08-2000'!$R$7:$S$71,2,0))</f>
        <v>142905</v>
      </c>
      <c r="D3" s="109">
        <f>IF(ISNA(VLOOKUP($B3,'[2]MENGENLS1 01-08-2000'!$U$7:$V$60,2,0)),0,VLOOKUP($B3,'[2]MENGENLS1 01-08-2000'!$U$7:$V$60,2,0))</f>
        <v>-169689</v>
      </c>
      <c r="E3" s="109">
        <f>IF(ISNA(VLOOKUP($B3,'[2]MENGENLS1 01-08-2000'!$X$7:$Y$27,2,0)),0,VLOOKUP($B3,'[2]MENGENLS1 01-08-2000'!$X$7:$Y$27,2,0))</f>
        <v>-17167</v>
      </c>
      <c r="F3" s="109">
        <f>IF(ISNA(VLOOKUP($B3,'[2]MENGENLS1 01-08-2000'!$AA$7:$AB$35,2,0)),0,VLOOKUP($B3,'[2]MENGENLS1 01-08-2000'!$AA$7:$AB$35,2,0))</f>
        <v>4599</v>
      </c>
      <c r="G3" s="109">
        <f>IF(ISNA(VLOOKUP($B3,'[2]MENGENLS1 01-08-2000'!$AD$7:$AE$38,2,0)),0,VLOOKUP($B3,'[2]MENGENLS1 01-08-2000'!$AD$7:$AE$38,2,0))</f>
        <v>-896619</v>
      </c>
      <c r="H3" s="109">
        <f>IF(ISNA(VLOOKUP($B3,'[2]MENGENLS1 01-08-2000'!$AG$7:$AH$20,2,0)),0,VLOOKUP($B3,'[2]MENGENLS1 01-08-2000'!$AG$7:$AH$20,2,0))</f>
        <v>811</v>
      </c>
      <c r="I3" s="109">
        <f>IF(ISNA(VLOOKUP($B3,'[2]MENGENLS1 01-08-2000'!$AJ$7:$AK$38,2,0)),0,VLOOKUP($B3,'[2]MENGENLS1 01-08-2000'!$AJ$7:$AK$38,2,0))</f>
        <v>-53910</v>
      </c>
      <c r="J3" s="109">
        <f>IF(ISNA(VLOOKUP($B3,'[2]MENGENLS1 01-08-2000'!$AM$7:$AN$38,2,0)),0,VLOOKUP($B3,'[2]MENGENLS1 01-08-2000'!$AM$7:$AN$38,2,0))</f>
        <v>-3054</v>
      </c>
      <c r="K3" s="109">
        <f>IF(ISNA(VLOOKUP($B3,'[2]MENGENLS1 01-08-2000'!$AP$7:$AQ$12,2,0)),0,VLOOKUP($B3,'[2]MENGENLS1 01-08-2000'!$AP$7:$AQ$12,2,0))</f>
        <v>-3280</v>
      </c>
      <c r="L3" s="260">
        <f>(IF(ISNA(VLOOKUP($B3,'[2]MENGENLS1 01-08-2000'!$AS$7:$AT$23,2,0)),0,VLOOKUP($B3,'[2]MENGENLS1 01-08-2000'!$AS$7:$AT$23,2,0)))*-1</f>
        <v>10000</v>
      </c>
      <c r="M3" s="101">
        <v>489.11</v>
      </c>
      <c r="N3" s="101">
        <v>76.84</v>
      </c>
      <c r="O3" s="101">
        <v>-23.22</v>
      </c>
      <c r="P3" s="101">
        <v>-0.27</v>
      </c>
      <c r="Q3" s="101">
        <v>0.74299999999999999</v>
      </c>
      <c r="R3" s="105">
        <v>0.24</v>
      </c>
      <c r="S3" s="106">
        <v>-6</v>
      </c>
      <c r="T3" s="102">
        <v>5.2999999999999999E-2</v>
      </c>
      <c r="U3" s="102">
        <v>0</v>
      </c>
      <c r="V3" s="17">
        <v>0</v>
      </c>
      <c r="W3" s="101"/>
      <c r="X3" s="101">
        <v>489.11</v>
      </c>
      <c r="Y3" s="101">
        <v>76.84</v>
      </c>
      <c r="Z3" s="101">
        <v>-23.22</v>
      </c>
      <c r="AA3" s="101">
        <v>-0.27</v>
      </c>
      <c r="AB3" s="101">
        <v>0.74299999999999999</v>
      </c>
      <c r="AC3" s="105">
        <v>0.24</v>
      </c>
      <c r="AD3" s="106">
        <v>-6</v>
      </c>
      <c r="AE3" s="102">
        <v>5.2999999999999999E-2</v>
      </c>
      <c r="AF3" s="102">
        <v>0</v>
      </c>
      <c r="AG3" s="17">
        <v>0</v>
      </c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36800</v>
      </c>
      <c r="C4" s="108">
        <f>IF(ISNA(VLOOKUP($B4,'[2]MENGENLS1 01-08-2000'!$R$7:$S$71,2,0)),0,VLOOKUP($B4,'[2]MENGENLS1 01-08-2000'!$R$7:$S$71,2,0))</f>
        <v>-75396</v>
      </c>
      <c r="D4" s="109">
        <f>IF(ISNA(VLOOKUP($B4,'[2]MENGENLS1 01-08-2000'!$U$7:$V$60,2,0)),0,VLOOKUP($B4,'[2]MENGENLS1 01-08-2000'!$U$7:$V$60,2,0))</f>
        <v>-144928</v>
      </c>
      <c r="E4" s="109">
        <f>IF(ISNA(VLOOKUP($B4,'[2]MENGENLS1 01-08-2000'!$X$7:$Y$27,2,0)),0,VLOOKUP($B4,'[2]MENGENLS1 01-08-2000'!$X$7:$Y$27,2,0))</f>
        <v>10269</v>
      </c>
      <c r="F4" s="109">
        <f>IF(ISNA(VLOOKUP($B4,'[2]MENGENLS1 01-08-2000'!$AA$7:$AB$35,2,0)),0,VLOOKUP($B4,'[2]MENGENLS1 01-08-2000'!$AA$7:$AB$35,2,0))</f>
        <v>2608</v>
      </c>
      <c r="G4" s="109">
        <f>IF(ISNA(VLOOKUP($B4,'[2]MENGENLS1 01-08-2000'!$AD$7:$AE$38,2,0)),0,VLOOKUP($B4,'[2]MENGENLS1 01-08-2000'!$AD$7:$AE$38,2,0))</f>
        <v>763548</v>
      </c>
      <c r="H4" s="109">
        <f>IF(ISNA(VLOOKUP($B4,'[2]MENGENLS1 01-08-2000'!$AG$7:$AH$20,2,0)),0,VLOOKUP($B4,'[2]MENGENLS1 01-08-2000'!$AG$7:$AH$20,2,0))</f>
        <v>-431</v>
      </c>
      <c r="I4" s="109">
        <f>IF(ISNA(VLOOKUP($B4,'[2]MENGENLS1 01-08-2000'!$AJ$7:$AK$38,2,0)),0,VLOOKUP($B4,'[2]MENGENLS1 01-08-2000'!$AJ$7:$AK$38,2,0))</f>
        <v>2251</v>
      </c>
      <c r="J4" s="109">
        <f>IF(ISNA(VLOOKUP($B4,'[2]MENGENLS1 01-08-2000'!$AM$7:$AN$38,2,0)),0,VLOOKUP($B4,'[2]MENGENLS1 01-08-2000'!$AM$7:$AN$38,2,0))</f>
        <v>-89893</v>
      </c>
      <c r="K4" s="109">
        <f>IF(ISNA(VLOOKUP($B4,'[2]MENGENLS1 01-08-2000'!$AP$7:$AQ$12,2,0)),0,VLOOKUP($B4,'[2]MENGENLS1 01-08-2000'!$AP$7:$AQ$12,2,0))</f>
        <v>0</v>
      </c>
      <c r="L4" s="260">
        <f>(IF(ISNA(VLOOKUP($B4,'[2]MENGENLS1 01-08-2000'!$AS$7:$AT$23,2,0)),0,VLOOKUP($B4,'[2]MENGENLS1 01-08-2000'!$AS$7:$AT$23,2,0)))*-1</f>
        <v>20000</v>
      </c>
      <c r="M4" s="101">
        <v>-73.52</v>
      </c>
      <c r="N4" s="101">
        <v>31.32</v>
      </c>
      <c r="O4" s="101">
        <v>24.4</v>
      </c>
      <c r="P4" s="101">
        <v>0.85</v>
      </c>
      <c r="Q4" s="101">
        <v>0</v>
      </c>
      <c r="R4" s="105">
        <v>0.18</v>
      </c>
      <c r="S4" s="106">
        <v>0.35</v>
      </c>
      <c r="T4" s="102">
        <v>3.0000000000000001E-3</v>
      </c>
      <c r="U4" s="102">
        <v>0</v>
      </c>
      <c r="V4" s="17">
        <v>0</v>
      </c>
      <c r="W4" s="101"/>
      <c r="X4" s="101">
        <v>-73.52</v>
      </c>
      <c r="Y4" s="101">
        <v>31.32</v>
      </c>
      <c r="Z4" s="101">
        <v>24.4</v>
      </c>
      <c r="AA4" s="101">
        <v>0.85</v>
      </c>
      <c r="AB4" s="101">
        <v>0</v>
      </c>
      <c r="AC4" s="105">
        <v>0.18</v>
      </c>
      <c r="AD4" s="106">
        <v>0.35</v>
      </c>
      <c r="AE4" s="102">
        <v>3.0000000000000001E-3</v>
      </c>
      <c r="AF4" s="102">
        <v>0</v>
      </c>
      <c r="AG4" s="17">
        <v>0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36831</v>
      </c>
      <c r="C5" s="108">
        <f>IF(ISNA(VLOOKUP($B5,'[2]MENGENLS1 01-08-2000'!$R$7:$S$71,2,0)),0,VLOOKUP($B5,'[2]MENGENLS1 01-08-2000'!$R$7:$S$71,2,0))</f>
        <v>-26929</v>
      </c>
      <c r="D5" s="109">
        <f>IF(ISNA(VLOOKUP($B5,'[2]MENGENLS1 01-08-2000'!$U$7:$V$60,2,0)),0,VLOOKUP($B5,'[2]MENGENLS1 01-08-2000'!$U$7:$V$60,2,0))</f>
        <v>-2397</v>
      </c>
      <c r="E5" s="109">
        <f>IF(ISNA(VLOOKUP($B5,'[2]MENGENLS1 01-08-2000'!$X$7:$Y$27,2,0)),0,VLOOKUP($B5,'[2]MENGENLS1 01-08-2000'!$X$7:$Y$27,2,0))</f>
        <v>3639</v>
      </c>
      <c r="F5" s="109">
        <f>IF(ISNA(VLOOKUP($B5,'[2]MENGENLS1 01-08-2000'!$AA$7:$AB$35,2,0)),0,VLOOKUP($B5,'[2]MENGENLS1 01-08-2000'!$AA$7:$AB$35,2,0))</f>
        <v>-45</v>
      </c>
      <c r="G5" s="109">
        <f>IF(ISNA(VLOOKUP($B5,'[2]MENGENLS1 01-08-2000'!$AD$7:$AE$38,2,0)),0,VLOOKUP($B5,'[2]MENGENLS1 01-08-2000'!$AD$7:$AE$38,2,0))</f>
        <v>820679</v>
      </c>
      <c r="H5" s="109">
        <f>IF(ISNA(VLOOKUP($B5,'[2]MENGENLS1 01-08-2000'!$AG$7:$AH$20,2,0)),0,VLOOKUP($B5,'[2]MENGENLS1 01-08-2000'!$AG$7:$AH$20,2,0))</f>
        <v>-207</v>
      </c>
      <c r="I5" s="109">
        <f>IF(ISNA(VLOOKUP($B5,'[2]MENGENLS1 01-08-2000'!$AJ$7:$AK$38,2,0)),0,VLOOKUP($B5,'[2]MENGENLS1 01-08-2000'!$AJ$7:$AK$38,2,0))</f>
        <v>-1717</v>
      </c>
      <c r="J5" s="109">
        <f>IF(ISNA(VLOOKUP($B5,'[2]MENGENLS1 01-08-2000'!$AM$7:$AN$38,2,0)),0,VLOOKUP($B5,'[2]MENGENLS1 01-08-2000'!$AM$7:$AN$38,2,0))</f>
        <v>2765</v>
      </c>
      <c r="K5" s="109">
        <f>IF(ISNA(VLOOKUP($B5,'[2]MENGENLS1 01-08-2000'!$AP$7:$AQ$12,2,0)),0,VLOOKUP($B5,'[2]MENGENLS1 01-08-2000'!$AP$7:$AQ$12,2,0))</f>
        <v>0</v>
      </c>
      <c r="L5" s="260">
        <f>(IF(ISNA(VLOOKUP($B5,'[2]MENGENLS1 01-08-2000'!$AS$7:$AT$23,2,0)),0,VLOOKUP($B5,'[2]MENGENLS1 01-08-2000'!$AS$7:$AT$23,2,0)))*-1</f>
        <v>20000</v>
      </c>
      <c r="M5" s="111">
        <v>28.94</v>
      </c>
      <c r="N5" s="111">
        <v>32.200000000000003</v>
      </c>
      <c r="O5" s="111">
        <v>22.8</v>
      </c>
      <c r="P5" s="111">
        <v>0.09</v>
      </c>
      <c r="Q5" s="111">
        <v>0</v>
      </c>
      <c r="R5" s="105">
        <v>0.28000000000000003</v>
      </c>
      <c r="S5" s="106">
        <v>12.42</v>
      </c>
      <c r="T5" s="102">
        <v>3.0000000000000001E-3</v>
      </c>
      <c r="U5" s="102">
        <v>0</v>
      </c>
      <c r="V5" s="17">
        <v>0</v>
      </c>
      <c r="W5" s="111"/>
      <c r="X5" s="111">
        <v>28.94</v>
      </c>
      <c r="Y5" s="111">
        <v>32.200000000000003</v>
      </c>
      <c r="Z5" s="111">
        <v>22.8</v>
      </c>
      <c r="AA5" s="111">
        <v>0.09</v>
      </c>
      <c r="AB5" s="111">
        <v>0</v>
      </c>
      <c r="AC5" s="105">
        <v>0.28000000000000003</v>
      </c>
      <c r="AD5" s="106">
        <v>12.42</v>
      </c>
      <c r="AE5" s="102">
        <v>3.0000000000000001E-3</v>
      </c>
      <c r="AF5" s="102">
        <v>0</v>
      </c>
      <c r="AG5" s="17">
        <v>0</v>
      </c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36861</v>
      </c>
      <c r="C6" s="108">
        <f>IF(ISNA(VLOOKUP($B6,'[2]MENGENLS1 01-08-2000'!$R$7:$S$71,2,0)),0,VLOOKUP($B6,'[2]MENGENLS1 01-08-2000'!$R$7:$S$71,2,0))</f>
        <v>-70912</v>
      </c>
      <c r="D6" s="109">
        <f>IF(ISNA(VLOOKUP($B6,'[2]MENGENLS1 01-08-2000'!$U$7:$V$60,2,0)),0,VLOOKUP($B6,'[2]MENGENLS1 01-08-2000'!$U$7:$V$60,2,0))</f>
        <v>57965</v>
      </c>
      <c r="E6" s="109">
        <f>IF(ISNA(VLOOKUP($B6,'[2]MENGENLS1 01-08-2000'!$X$7:$Y$27,2,0)),0,VLOOKUP($B6,'[2]MENGENLS1 01-08-2000'!$X$7:$Y$27,2,0))</f>
        <v>-6894</v>
      </c>
      <c r="F6" s="109">
        <f>IF(ISNA(VLOOKUP($B6,'[2]MENGENLS1 01-08-2000'!$AA$7:$AB$35,2,0)),0,VLOOKUP($B6,'[2]MENGENLS1 01-08-2000'!$AA$7:$AB$35,2,0))</f>
        <v>496</v>
      </c>
      <c r="G6" s="109">
        <f>IF(ISNA(VLOOKUP($B6,'[2]MENGENLS1 01-08-2000'!$AD$7:$AE$38,2,0)),0,VLOOKUP($B6,'[2]MENGENLS1 01-08-2000'!$AD$7:$AE$38,2,0))</f>
        <v>-1260051</v>
      </c>
      <c r="H6" s="109">
        <f>IF(ISNA(VLOOKUP($B6,'[2]MENGENLS1 01-08-2000'!$AG$7:$AH$20,2,0)),0,VLOOKUP($B6,'[2]MENGENLS1 01-08-2000'!$AG$7:$AH$20,2,0))</f>
        <v>-278</v>
      </c>
      <c r="I6" s="109">
        <f>IF(ISNA(VLOOKUP($B6,'[2]MENGENLS1 01-08-2000'!$AJ$7:$AK$38,2,0)),0,VLOOKUP($B6,'[2]MENGENLS1 01-08-2000'!$AJ$7:$AK$38,2,0))</f>
        <v>-4228</v>
      </c>
      <c r="J6" s="109">
        <f>IF(ISNA(VLOOKUP($B6,'[2]MENGENLS1 01-08-2000'!$AM$7:$AN$38,2,0)),0,VLOOKUP($B6,'[2]MENGENLS1 01-08-2000'!$AM$7:$AN$38,2,0))</f>
        <v>44528</v>
      </c>
      <c r="K6" s="109">
        <f>IF(ISNA(VLOOKUP($B6,'[2]MENGENLS1 01-08-2000'!$AP$7:$AQ$12,2,0)),0,VLOOKUP($B6,'[2]MENGENLS1 01-08-2000'!$AP$7:$AQ$12,2,0))</f>
        <v>-22250</v>
      </c>
      <c r="L6" s="260">
        <f>(IF(ISNA(VLOOKUP($B6,'[2]MENGENLS1 01-08-2000'!$AS$7:$AT$23,2,0)),0,VLOOKUP($B6,'[2]MENGENLS1 01-08-2000'!$AS$7:$AT$23,2,0)))*-1</f>
        <v>40000</v>
      </c>
      <c r="M6" s="101">
        <v>11.15</v>
      </c>
      <c r="N6" s="101">
        <v>-5.6</v>
      </c>
      <c r="O6" s="101">
        <v>-4.07</v>
      </c>
      <c r="P6" s="101">
        <v>0.03</v>
      </c>
      <c r="Q6" s="101">
        <v>-0.55400000000000005</v>
      </c>
      <c r="R6" s="105">
        <v>0.22</v>
      </c>
      <c r="S6" s="106">
        <v>2.61</v>
      </c>
      <c r="T6" s="102">
        <v>3.0000000000000001E-3</v>
      </c>
      <c r="U6" s="102">
        <v>0</v>
      </c>
      <c r="V6" s="17">
        <v>0</v>
      </c>
      <c r="W6" s="101"/>
      <c r="X6" s="101">
        <v>11.15</v>
      </c>
      <c r="Y6" s="101">
        <v>-5.6</v>
      </c>
      <c r="Z6" s="101">
        <v>-4.07</v>
      </c>
      <c r="AA6" s="101">
        <v>0.03</v>
      </c>
      <c r="AB6" s="101">
        <v>-0.55400000000000005</v>
      </c>
      <c r="AC6" s="105">
        <v>0.22</v>
      </c>
      <c r="AD6" s="106">
        <v>2.61</v>
      </c>
      <c r="AE6" s="102">
        <v>3.0000000000000001E-3</v>
      </c>
      <c r="AF6" s="102">
        <v>0</v>
      </c>
      <c r="AG6" s="17">
        <v>0</v>
      </c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36892</v>
      </c>
      <c r="C7" s="108">
        <f>IF(ISNA(VLOOKUP($B7,'[2]MENGENLS1 01-08-2000'!$R$7:$S$71,2,0)),0,VLOOKUP($B7,'[2]MENGENLS1 01-08-2000'!$R$7:$S$71,2,0))</f>
        <v>9669</v>
      </c>
      <c r="D7" s="109">
        <f>IF(ISNA(VLOOKUP($B7,'[2]MENGENLS1 01-08-2000'!$U$7:$V$60,2,0)),0,VLOOKUP($B7,'[2]MENGENLS1 01-08-2000'!$U$7:$V$60,2,0))</f>
        <v>12275</v>
      </c>
      <c r="E7" s="109">
        <f>IF(ISNA(VLOOKUP($B7,'[2]MENGENLS1 01-08-2000'!$X$7:$Y$27,2,0)),0,VLOOKUP($B7,'[2]MENGENLS1 01-08-2000'!$X$7:$Y$27,2,0))</f>
        <v>-18875</v>
      </c>
      <c r="F7" s="109">
        <f>IF(ISNA(VLOOKUP($B7,'[2]MENGENLS1 01-08-2000'!$AA$7:$AB$35,2,0)),0,VLOOKUP($B7,'[2]MENGENLS1 01-08-2000'!$AA$7:$AB$35,2,0))</f>
        <v>496</v>
      </c>
      <c r="G7" s="109">
        <f>IF(ISNA(VLOOKUP($B7,'[2]MENGENLS1 01-08-2000'!$AD$7:$AE$38,2,0)),0,VLOOKUP($B7,'[2]MENGENLS1 01-08-2000'!$AD$7:$AE$38,2,0))</f>
        <v>171235</v>
      </c>
      <c r="H7" s="109">
        <f>IF(ISNA(VLOOKUP($B7,'[2]MENGENLS1 01-08-2000'!$AG$7:$AH$20,2,0)),0,VLOOKUP($B7,'[2]MENGENLS1 01-08-2000'!$AG$7:$AH$20,2,0))</f>
        <v>-32</v>
      </c>
      <c r="I7" s="109">
        <f>IF(ISNA(VLOOKUP($B7,'[2]MENGENLS1 01-08-2000'!$AJ$7:$AK$38,2,0)),0,VLOOKUP($B7,'[2]MENGENLS1 01-08-2000'!$AJ$7:$AK$38,2,0))</f>
        <v>-360</v>
      </c>
      <c r="J7" s="109">
        <f>IF(ISNA(VLOOKUP($B7,'[2]MENGENLS1 01-08-2000'!$AM$7:$AN$38,2,0)),0,VLOOKUP($B7,'[2]MENGENLS1 01-08-2000'!$AM$7:$AN$38,2,0))</f>
        <v>35334</v>
      </c>
      <c r="K7" s="109">
        <f>IF(ISNA(VLOOKUP($B7,'[2]MENGENLS1 01-08-2000'!$AP$7:$AQ$12,2,0)),0,VLOOKUP($B7,'[2]MENGENLS1 01-08-2000'!$AP$7:$AQ$12,2,0))</f>
        <v>0</v>
      </c>
      <c r="L7" s="260">
        <f>(IF(ISNA(VLOOKUP($B7,'[2]MENGENLS1 01-08-2000'!$AS$7:$AT$23,2,0)),0,VLOOKUP($B7,'[2]MENGENLS1 01-08-2000'!$AS$7:$AT$23,2,0)))*-1</f>
        <v>-20000</v>
      </c>
      <c r="M7" s="111">
        <v>-10.86</v>
      </c>
      <c r="N7" s="111">
        <v>-1.37</v>
      </c>
      <c r="O7" s="111">
        <v>14.11</v>
      </c>
      <c r="P7" s="111">
        <v>-0.02</v>
      </c>
      <c r="Q7" s="111">
        <v>0</v>
      </c>
      <c r="R7" s="105">
        <v>0.1</v>
      </c>
      <c r="S7" s="106">
        <v>8.77</v>
      </c>
      <c r="T7" s="102">
        <v>0</v>
      </c>
      <c r="U7" s="102">
        <v>0</v>
      </c>
      <c r="V7" s="17">
        <v>0</v>
      </c>
      <c r="W7" s="111"/>
      <c r="X7" s="111">
        <v>-10.86</v>
      </c>
      <c r="Y7" s="111">
        <v>-1.37</v>
      </c>
      <c r="Z7" s="111">
        <v>14.11</v>
      </c>
      <c r="AA7" s="111">
        <v>-0.02</v>
      </c>
      <c r="AB7" s="111">
        <v>0</v>
      </c>
      <c r="AC7" s="105">
        <v>0.1</v>
      </c>
      <c r="AD7" s="106">
        <v>8.77</v>
      </c>
      <c r="AE7" s="102">
        <v>0</v>
      </c>
      <c r="AF7" s="102">
        <v>0</v>
      </c>
      <c r="AG7" s="17">
        <v>0</v>
      </c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36923</v>
      </c>
      <c r="C8" s="108">
        <f>IF(ISNA(VLOOKUP($B8,'[2]MENGENLS1 01-08-2000'!$R$7:$S$71,2,0)),0,VLOOKUP($B8,'[2]MENGENLS1 01-08-2000'!$R$7:$S$71,2,0))</f>
        <v>-11043</v>
      </c>
      <c r="D8" s="109">
        <f>IF(ISNA(VLOOKUP($B8,'[2]MENGENLS1 01-08-2000'!$U$7:$V$60,2,0)),0,VLOOKUP($B8,'[2]MENGENLS1 01-08-2000'!$U$7:$V$60,2,0))</f>
        <v>-1223</v>
      </c>
      <c r="E8" s="109">
        <f>IF(ISNA(VLOOKUP($B8,'[2]MENGENLS1 01-08-2000'!$X$7:$Y$27,2,0)),0,VLOOKUP($B8,'[2]MENGENLS1 01-08-2000'!$X$7:$Y$27,2,0))</f>
        <v>-7565</v>
      </c>
      <c r="F8" s="109">
        <f>IF(ISNA(VLOOKUP($B8,'[2]MENGENLS1 01-08-2000'!$AA$7:$AB$35,2,0)),0,VLOOKUP($B8,'[2]MENGENLS1 01-08-2000'!$AA$7:$AB$35,2,0))</f>
        <v>55</v>
      </c>
      <c r="G8" s="109">
        <f>IF(ISNA(VLOOKUP($B8,'[2]MENGENLS1 01-08-2000'!$AD$7:$AE$38,2,0)),0,VLOOKUP($B8,'[2]MENGENLS1 01-08-2000'!$AD$7:$AE$38,2,0))</f>
        <v>-38742</v>
      </c>
      <c r="H8" s="109">
        <f>IF(ISNA(VLOOKUP($B8,'[2]MENGENLS1 01-08-2000'!$AG$7:$AH$20,2,0)),0,VLOOKUP($B8,'[2]MENGENLS1 01-08-2000'!$AG$7:$AH$20,2,0))</f>
        <v>-31</v>
      </c>
      <c r="I8" s="109">
        <f>IF(ISNA(VLOOKUP($B8,'[2]MENGENLS1 01-08-2000'!$AJ$7:$AK$38,2,0)),0,VLOOKUP($B8,'[2]MENGENLS1 01-08-2000'!$AJ$7:$AK$38,2,0))</f>
        <v>-306</v>
      </c>
      <c r="J8" s="109">
        <f>IF(ISNA(VLOOKUP($B8,'[2]MENGENLS1 01-08-2000'!$AM$7:$AN$38,2,0)),0,VLOOKUP($B8,'[2]MENGENLS1 01-08-2000'!$AM$7:$AN$38,2,0))</f>
        <v>6719</v>
      </c>
      <c r="K8" s="109">
        <f>IF(ISNA(VLOOKUP($B8,'[2]MENGENLS1 01-08-2000'!$AP$7:$AQ$12,2,0)),0,VLOOKUP($B8,'[2]MENGENLS1 01-08-2000'!$AP$7:$AQ$12,2,0))</f>
        <v>0</v>
      </c>
      <c r="L8" s="260">
        <f>(IF(ISNA(VLOOKUP($B8,'[2]MENGENLS1 01-08-2000'!$AS$7:$AT$23,2,0)),0,VLOOKUP($B8,'[2]MENGENLS1 01-08-2000'!$AS$7:$AT$23,2,0)))*-1</f>
        <v>-20000</v>
      </c>
      <c r="M8" s="101">
        <v>-11.6</v>
      </c>
      <c r="N8" s="101">
        <v>-0.7</v>
      </c>
      <c r="O8" s="101">
        <v>5.04</v>
      </c>
      <c r="P8" s="101">
        <v>0.01</v>
      </c>
      <c r="Q8" s="101">
        <v>0</v>
      </c>
      <c r="R8" s="105">
        <v>0.08</v>
      </c>
      <c r="S8" s="106">
        <v>2.27</v>
      </c>
      <c r="T8" s="102">
        <v>0</v>
      </c>
      <c r="U8" s="102">
        <v>0</v>
      </c>
      <c r="V8" s="17">
        <v>0</v>
      </c>
      <c r="W8" s="101"/>
      <c r="X8" s="101">
        <v>-11.6</v>
      </c>
      <c r="Y8" s="101">
        <v>-0.7</v>
      </c>
      <c r="Z8" s="101">
        <v>5.04</v>
      </c>
      <c r="AA8" s="101">
        <v>0.01</v>
      </c>
      <c r="AB8" s="101">
        <v>0</v>
      </c>
      <c r="AC8" s="105">
        <v>0.08</v>
      </c>
      <c r="AD8" s="106">
        <v>2.27</v>
      </c>
      <c r="AE8" s="102">
        <v>0</v>
      </c>
      <c r="AF8" s="102">
        <v>0</v>
      </c>
      <c r="AG8" s="17">
        <v>0</v>
      </c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36951</v>
      </c>
      <c r="C9" s="108">
        <f>IF(ISNA(VLOOKUP($B9,'[2]MENGENLS1 01-08-2000'!$R$7:$S$71,2,0)),0,VLOOKUP($B9,'[2]MENGENLS1 01-08-2000'!$R$7:$S$71,2,0))</f>
        <v>-12801</v>
      </c>
      <c r="D9" s="109">
        <f>IF(ISNA(VLOOKUP($B9,'[2]MENGENLS1 01-08-2000'!$U$7:$V$60,2,0)),0,VLOOKUP($B9,'[2]MENGENLS1 01-08-2000'!$U$7:$V$60,2,0))</f>
        <v>-40022</v>
      </c>
      <c r="E9" s="109">
        <f>IF(ISNA(VLOOKUP($B9,'[2]MENGENLS1 01-08-2000'!$X$7:$Y$27,2,0)),0,VLOOKUP($B9,'[2]MENGENLS1 01-08-2000'!$X$7:$Y$27,2,0))</f>
        <v>-11022</v>
      </c>
      <c r="F9" s="109">
        <f>IF(ISNA(VLOOKUP($B9,'[2]MENGENLS1 01-08-2000'!$AA$7:$AB$35,2,0)),0,VLOOKUP($B9,'[2]MENGENLS1 01-08-2000'!$AA$7:$AB$35,2,0))</f>
        <v>235</v>
      </c>
      <c r="G9" s="109">
        <f>IF(ISNA(VLOOKUP($B9,'[2]MENGENLS1 01-08-2000'!$AD$7:$AE$38,2,0)),0,VLOOKUP($B9,'[2]MENGENLS1 01-08-2000'!$AD$7:$AE$38,2,0))</f>
        <v>189818</v>
      </c>
      <c r="H9" s="109">
        <f>IF(ISNA(VLOOKUP($B9,'[2]MENGENLS1 01-08-2000'!$AG$7:$AH$20,2,0)),0,VLOOKUP($B9,'[2]MENGENLS1 01-08-2000'!$AG$7:$AH$20,2,0))</f>
        <v>-103</v>
      </c>
      <c r="I9" s="109">
        <f>IF(ISNA(VLOOKUP($B9,'[2]MENGENLS1 01-08-2000'!$AJ$7:$AK$38,2,0)),0,VLOOKUP($B9,'[2]MENGENLS1 01-08-2000'!$AJ$7:$AK$38,2,0))</f>
        <v>-4519</v>
      </c>
      <c r="J9" s="109">
        <f>IF(ISNA(VLOOKUP($B9,'[2]MENGENLS1 01-08-2000'!$AM$7:$AN$38,2,0)),0,VLOOKUP($B9,'[2]MENGENLS1 01-08-2000'!$AM$7:$AN$38,2,0))</f>
        <v>18326</v>
      </c>
      <c r="K9" s="109">
        <f>IF(ISNA(VLOOKUP($B9,'[2]MENGENLS1 01-08-2000'!$AP$7:$AQ$12,2,0)),0,VLOOKUP($B9,'[2]MENGENLS1 01-08-2000'!$AP$7:$AQ$12,2,0))</f>
        <v>-43310</v>
      </c>
      <c r="L9" s="260">
        <f>(IF(ISNA(VLOOKUP($B9,'[2]MENGENLS1 01-08-2000'!$AS$7:$AT$23,2,0)),0,VLOOKUP($B9,'[2]MENGENLS1 01-08-2000'!$AS$7:$AT$23,2,0)))*-1</f>
        <v>-25000</v>
      </c>
      <c r="M9" s="111">
        <v>-20.95</v>
      </c>
      <c r="N9" s="111">
        <v>-10.34</v>
      </c>
      <c r="O9" s="111">
        <v>4.46</v>
      </c>
      <c r="P9" s="111">
        <v>0</v>
      </c>
      <c r="Q9" s="111">
        <v>0</v>
      </c>
      <c r="R9" s="105">
        <v>0.17</v>
      </c>
      <c r="S9" s="106">
        <v>2.16</v>
      </c>
      <c r="T9" s="111">
        <v>0</v>
      </c>
      <c r="U9" s="112">
        <v>0</v>
      </c>
      <c r="V9" s="111">
        <v>0</v>
      </c>
      <c r="W9" s="111"/>
      <c r="X9" s="111">
        <v>-20.95</v>
      </c>
      <c r="Y9" s="111">
        <v>-10.34</v>
      </c>
      <c r="Z9" s="111">
        <v>4.46</v>
      </c>
      <c r="AA9" s="111">
        <v>0</v>
      </c>
      <c r="AB9" s="111">
        <v>0</v>
      </c>
      <c r="AC9" s="105">
        <v>0.17</v>
      </c>
      <c r="AD9" s="106">
        <v>2.16</v>
      </c>
      <c r="AE9" s="111">
        <v>0</v>
      </c>
      <c r="AF9" s="112">
        <v>0</v>
      </c>
      <c r="AG9" s="111">
        <v>0</v>
      </c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36982</v>
      </c>
      <c r="C10" s="108">
        <f>IF(ISNA(VLOOKUP($B10,'[2]MENGENLS1 01-08-2000'!$R$7:$S$71,2,0)),0,VLOOKUP($B10,'[2]MENGENLS1 01-08-2000'!$R$7:$S$71,2,0))</f>
        <v>-11542</v>
      </c>
      <c r="D10" s="109">
        <f>IF(ISNA(VLOOKUP($B10,'[2]MENGENLS1 01-08-2000'!$U$7:$V$60,2,0)),0,VLOOKUP($B10,'[2]MENGENLS1 01-08-2000'!$U$7:$V$60,2,0))</f>
        <v>-32611</v>
      </c>
      <c r="E10" s="109">
        <f>IF(ISNA(VLOOKUP($B10,'[2]MENGENLS1 01-08-2000'!$X$7:$Y$27,2,0)),0,VLOOKUP($B10,'[2]MENGENLS1 01-08-2000'!$X$7:$Y$27,2,0))</f>
        <v>-1714</v>
      </c>
      <c r="F10" s="109">
        <f>IF(ISNA(VLOOKUP($B10,'[2]MENGENLS1 01-08-2000'!$AA$7:$AB$35,2,0)),0,VLOOKUP($B10,'[2]MENGENLS1 01-08-2000'!$AA$7:$AB$35,2,0))</f>
        <v>631</v>
      </c>
      <c r="G10" s="109">
        <f>IF(ISNA(VLOOKUP($B10,'[2]MENGENLS1 01-08-2000'!$AD$7:$AE$38,2,0)),0,VLOOKUP($B10,'[2]MENGENLS1 01-08-2000'!$AD$7:$AE$38,2,0))</f>
        <v>14049</v>
      </c>
      <c r="H10" s="109">
        <f>IF(ISNA(VLOOKUP($B10,'[2]MENGENLS1 01-08-2000'!$AG$7:$AH$20,2,0)),0,VLOOKUP($B10,'[2]MENGENLS1 01-08-2000'!$AG$7:$AH$20,2,0))</f>
        <v>-6</v>
      </c>
      <c r="I10" s="109">
        <f>IF(ISNA(VLOOKUP($B10,'[2]MENGENLS1 01-08-2000'!$AJ$7:$AK$38,2,0)),0,VLOOKUP($B10,'[2]MENGENLS1 01-08-2000'!$AJ$7:$AK$38,2,0))</f>
        <v>-1698</v>
      </c>
      <c r="J10" s="109">
        <f>IF(ISNA(VLOOKUP($B10,'[2]MENGENLS1 01-08-2000'!$AM$7:$AN$38,2,0)),0,VLOOKUP($B10,'[2]MENGENLS1 01-08-2000'!$AM$7:$AN$38,2,0))</f>
        <v>22827</v>
      </c>
      <c r="K10" s="109">
        <f>IF(ISNA(VLOOKUP($B10,'[2]MENGENLS1 01-08-2000'!$AP$7:$AQ$12,2,0)),0,VLOOKUP($B10,'[2]MENGENLS1 01-08-2000'!$AP$7:$AQ$12,2,0))</f>
        <v>0</v>
      </c>
      <c r="L10" s="260">
        <f>(IF(ISNA(VLOOKUP($B10,'[2]MENGENLS1 01-08-2000'!$AS$7:$AT$23,2,0)),0,VLOOKUP($B10,'[2]MENGENLS1 01-08-2000'!$AS$7:$AT$23,2,0)))*-1</f>
        <v>6666</v>
      </c>
      <c r="M10" s="101">
        <v>-12.08</v>
      </c>
      <c r="N10" s="101">
        <v>-0.56000000000000005</v>
      </c>
      <c r="O10" s="101">
        <v>-1.53</v>
      </c>
      <c r="P10" s="101">
        <v>0</v>
      </c>
      <c r="Q10" s="101">
        <v>0</v>
      </c>
      <c r="R10" s="105">
        <v>0.02</v>
      </c>
      <c r="S10" s="106">
        <v>16.829999999999998</v>
      </c>
      <c r="T10" s="111">
        <v>0</v>
      </c>
      <c r="U10" s="112">
        <v>0</v>
      </c>
      <c r="V10" s="111">
        <v>0</v>
      </c>
      <c r="W10" s="101"/>
      <c r="X10" s="101">
        <v>-12.08</v>
      </c>
      <c r="Y10" s="101">
        <v>-0.56000000000000005</v>
      </c>
      <c r="Z10" s="101">
        <v>-1.53</v>
      </c>
      <c r="AA10" s="101">
        <v>0</v>
      </c>
      <c r="AB10" s="101">
        <v>0</v>
      </c>
      <c r="AC10" s="105">
        <v>0.02</v>
      </c>
      <c r="AD10" s="106">
        <v>16.829999999999998</v>
      </c>
      <c r="AE10" s="111">
        <v>0</v>
      </c>
      <c r="AF10" s="112">
        <v>0</v>
      </c>
      <c r="AG10" s="111">
        <v>0</v>
      </c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37012</v>
      </c>
      <c r="C11" s="108">
        <f>IF(ISNA(VLOOKUP($B11,'[2]MENGENLS1 01-08-2000'!$R$7:$S$71,2,0)),0,VLOOKUP($B11,'[2]MENGENLS1 01-08-2000'!$R$7:$S$71,2,0))</f>
        <v>-3165</v>
      </c>
      <c r="D11" s="109">
        <f>IF(ISNA(VLOOKUP($B11,'[2]MENGENLS1 01-08-2000'!$U$7:$V$60,2,0)),0,VLOOKUP($B11,'[2]MENGENLS1 01-08-2000'!$U$7:$V$60,2,0))</f>
        <v>7201</v>
      </c>
      <c r="E11" s="109">
        <f>IF(ISNA(VLOOKUP($B11,'[2]MENGENLS1 01-08-2000'!$X$7:$Y$27,2,0)),0,VLOOKUP($B11,'[2]MENGENLS1 01-08-2000'!$X$7:$Y$27,2,0))</f>
        <v>-6885</v>
      </c>
      <c r="F11" s="109">
        <f>IF(ISNA(VLOOKUP($B11,'[2]MENGENLS1 01-08-2000'!$AA$7:$AB$35,2,0)),0,VLOOKUP($B11,'[2]MENGENLS1 01-08-2000'!$AA$7:$AB$35,2,0))</f>
        <v>-23</v>
      </c>
      <c r="G11" s="109">
        <f>IF(ISNA(VLOOKUP($B11,'[2]MENGENLS1 01-08-2000'!$AD$7:$AE$38,2,0)),0,VLOOKUP($B11,'[2]MENGENLS1 01-08-2000'!$AD$7:$AE$38,2,0))</f>
        <v>-37616</v>
      </c>
      <c r="H11" s="109">
        <f>IF(ISNA(VLOOKUP($B11,'[2]MENGENLS1 01-08-2000'!$AG$7:$AH$20,2,0)),0,VLOOKUP($B11,'[2]MENGENLS1 01-08-2000'!$AG$7:$AH$20,2,0))</f>
        <v>44</v>
      </c>
      <c r="I11" s="109">
        <f>IF(ISNA(VLOOKUP($B11,'[2]MENGENLS1 01-08-2000'!$AJ$7:$AK$38,2,0)),0,VLOOKUP($B11,'[2]MENGENLS1 01-08-2000'!$AJ$7:$AK$38,2,0))</f>
        <v>-4142</v>
      </c>
      <c r="J11" s="109">
        <f>IF(ISNA(VLOOKUP($B11,'[2]MENGENLS1 01-08-2000'!$AM$7:$AN$38,2,0)),0,VLOOKUP($B11,'[2]MENGENLS1 01-08-2000'!$AM$7:$AN$38,2,0))</f>
        <v>-23470</v>
      </c>
      <c r="K11" s="109">
        <f>IF(ISNA(VLOOKUP($B11,'[2]MENGENLS1 01-08-2000'!$AP$7:$AQ$12,2,0)),0,VLOOKUP($B11,'[2]MENGENLS1 01-08-2000'!$AP$7:$AQ$12,2,0))</f>
        <v>18860</v>
      </c>
      <c r="L11" s="260">
        <f>(IF(ISNA(VLOOKUP($B11,'[2]MENGENLS1 01-08-2000'!$AS$7:$AT$23,2,0)),0,VLOOKUP($B11,'[2]MENGENLS1 01-08-2000'!$AS$7:$AT$23,2,0)))*-1</f>
        <v>10000</v>
      </c>
      <c r="M11" s="111">
        <v>-10.85</v>
      </c>
      <c r="N11" s="111">
        <v>-0.19</v>
      </c>
      <c r="O11" s="111">
        <v>-1.53</v>
      </c>
      <c r="P11" s="111">
        <v>0</v>
      </c>
      <c r="Q11" s="111">
        <v>0</v>
      </c>
      <c r="R11" s="105">
        <v>0.02</v>
      </c>
      <c r="S11" s="106">
        <v>4.5599999999999996</v>
      </c>
      <c r="T11" s="111">
        <v>0</v>
      </c>
      <c r="U11" s="112">
        <v>0</v>
      </c>
      <c r="V11" s="111">
        <v>0</v>
      </c>
      <c r="W11" s="111"/>
      <c r="X11" s="111">
        <v>-10.85</v>
      </c>
      <c r="Y11" s="111">
        <v>-0.19</v>
      </c>
      <c r="Z11" s="111">
        <v>-1.53</v>
      </c>
      <c r="AA11" s="111">
        <v>0</v>
      </c>
      <c r="AB11" s="111">
        <v>0</v>
      </c>
      <c r="AC11" s="105">
        <v>0.02</v>
      </c>
      <c r="AD11" s="106">
        <v>4.5599999999999996</v>
      </c>
      <c r="AE11" s="111">
        <v>0</v>
      </c>
      <c r="AF11" s="112">
        <v>0</v>
      </c>
      <c r="AG11" s="111">
        <v>0</v>
      </c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37043</v>
      </c>
      <c r="C12" s="108">
        <f>IF(ISNA(VLOOKUP($B12,'[2]MENGENLS1 01-08-2000'!$R$7:$S$71,2,0)),0,VLOOKUP($B12,'[2]MENGENLS1 01-08-2000'!$R$7:$S$71,2,0))</f>
        <v>-7029</v>
      </c>
      <c r="D12" s="109">
        <f>IF(ISNA(VLOOKUP($B12,'[2]MENGENLS1 01-08-2000'!$U$7:$V$60,2,0)),0,VLOOKUP($B12,'[2]MENGENLS1 01-08-2000'!$U$7:$V$60,2,0))</f>
        <v>1206</v>
      </c>
      <c r="E12" s="109">
        <f>IF(ISNA(VLOOKUP($B12,'[2]MENGENLS1 01-08-2000'!$X$7:$Y$27,2,0)),0,VLOOKUP($B12,'[2]MENGENLS1 01-08-2000'!$X$7:$Y$27,2,0))</f>
        <v>-9703</v>
      </c>
      <c r="F12" s="109">
        <f>IF(ISNA(VLOOKUP($B12,'[2]MENGENLS1 01-08-2000'!$AA$7:$AB$35,2,0)),0,VLOOKUP($B12,'[2]MENGENLS1 01-08-2000'!$AA$7:$AB$35,2,0))</f>
        <v>2050</v>
      </c>
      <c r="G12" s="109">
        <f>IF(ISNA(VLOOKUP($B12,'[2]MENGENLS1 01-08-2000'!$AD$7:$AE$38,2,0)),0,VLOOKUP($B12,'[2]MENGENLS1 01-08-2000'!$AD$7:$AE$38,2,0))</f>
        <v>-3794</v>
      </c>
      <c r="H12" s="109">
        <f>IF(ISNA(VLOOKUP($B12,'[2]MENGENLS1 01-08-2000'!$AG$7:$AH$20,2,0)),0,VLOOKUP($B12,'[2]MENGENLS1 01-08-2000'!$AG$7:$AH$20,2,0))</f>
        <v>-154</v>
      </c>
      <c r="I12" s="109">
        <f>IF(ISNA(VLOOKUP($B12,'[2]MENGENLS1 01-08-2000'!$AJ$7:$AK$38,2,0)),0,VLOOKUP($B12,'[2]MENGENLS1 01-08-2000'!$AJ$7:$AK$38,2,0))</f>
        <v>1311</v>
      </c>
      <c r="J12" s="109">
        <f>IF(ISNA(VLOOKUP($B12,'[2]MENGENLS1 01-08-2000'!$AM$7:$AN$38,2,0)),0,VLOOKUP($B12,'[2]MENGENLS1 01-08-2000'!$AM$7:$AN$38,2,0))</f>
        <v>24724</v>
      </c>
      <c r="K12" s="109">
        <f>IF(ISNA(VLOOKUP($B12,'[2]MENGENLS1 01-08-2000'!$AP$7:$AQ$12,2,0)),0,VLOOKUP($B12,'[2]MENGENLS1 01-08-2000'!$AP$7:$AQ$12,2,0))</f>
        <v>0</v>
      </c>
      <c r="L12" s="260">
        <f>(IF(ISNA(VLOOKUP($B12,'[2]MENGENLS1 01-08-2000'!$AS$7:$AT$23,2,0)),0,VLOOKUP($B12,'[2]MENGENLS1 01-08-2000'!$AS$7:$AT$23,2,0)))*-1</f>
        <v>-20000</v>
      </c>
      <c r="M12" s="101">
        <v>11.15</v>
      </c>
      <c r="N12" s="101">
        <v>-0.28000000000000003</v>
      </c>
      <c r="O12" s="101">
        <v>-1.56</v>
      </c>
      <c r="P12" s="101">
        <v>0.13</v>
      </c>
      <c r="Q12" s="101">
        <v>0</v>
      </c>
      <c r="R12" s="105">
        <v>0.02</v>
      </c>
      <c r="S12" s="106">
        <v>4.5</v>
      </c>
      <c r="T12" s="102">
        <v>0</v>
      </c>
      <c r="U12" s="102">
        <v>0</v>
      </c>
      <c r="V12" s="17">
        <v>0</v>
      </c>
      <c r="W12" s="101"/>
      <c r="X12" s="101">
        <v>11.15</v>
      </c>
      <c r="Y12" s="101">
        <v>-0.28000000000000003</v>
      </c>
      <c r="Z12" s="101">
        <v>-1.56</v>
      </c>
      <c r="AA12" s="101">
        <v>0.13</v>
      </c>
      <c r="AB12" s="101">
        <v>0</v>
      </c>
      <c r="AC12" s="105">
        <v>0.02</v>
      </c>
      <c r="AD12" s="106">
        <v>4.5</v>
      </c>
      <c r="AE12" s="102">
        <v>0</v>
      </c>
      <c r="AF12" s="102">
        <v>0</v>
      </c>
      <c r="AG12" s="17">
        <v>0</v>
      </c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37073</v>
      </c>
      <c r="C13" s="108">
        <f>IF(ISNA(VLOOKUP($B13,'[2]MENGENLS1 01-08-2000'!$R$7:$S$71,2,0)),0,VLOOKUP($B13,'[2]MENGENLS1 01-08-2000'!$R$7:$S$71,2,0))</f>
        <v>-7669</v>
      </c>
      <c r="D13" s="109">
        <f>IF(ISNA(VLOOKUP($B13,'[2]MENGENLS1 01-08-2000'!$U$7:$V$60,2,0)),0,VLOOKUP($B13,'[2]MENGENLS1 01-08-2000'!$U$7:$V$60,2,0))</f>
        <v>1154</v>
      </c>
      <c r="E13" s="109">
        <f>IF(ISNA(VLOOKUP($B13,'[2]MENGENLS1 01-08-2000'!$X$7:$Y$27,2,0)),0,VLOOKUP($B13,'[2]MENGENLS1 01-08-2000'!$X$7:$Y$27,2,0))</f>
        <v>-25900</v>
      </c>
      <c r="F13" s="109">
        <f>IF(ISNA(VLOOKUP($B13,'[2]MENGENLS1 01-08-2000'!$AA$7:$AB$35,2,0)),0,VLOOKUP($B13,'[2]MENGENLS1 01-08-2000'!$AA$7:$AB$35,2,0))</f>
        <v>-965</v>
      </c>
      <c r="G13" s="109">
        <f>IF(ISNA(VLOOKUP($B13,'[2]MENGENLS1 01-08-2000'!$AD$7:$AE$38,2,0)),0,VLOOKUP($B13,'[2]MENGENLS1 01-08-2000'!$AD$7:$AE$38,2,0))</f>
        <v>9163</v>
      </c>
      <c r="H13" s="109">
        <f>IF(ISNA(VLOOKUP($B13,'[2]MENGENLS1 01-08-2000'!$AG$7:$AH$20,2,0)),0,VLOOKUP($B13,'[2]MENGENLS1 01-08-2000'!$AG$7:$AH$20,2,0))</f>
        <v>-50</v>
      </c>
      <c r="I13" s="109">
        <f>IF(ISNA(VLOOKUP($B13,'[2]MENGENLS1 01-08-2000'!$AJ$7:$AK$38,2,0)),0,VLOOKUP($B13,'[2]MENGENLS1 01-08-2000'!$AJ$7:$AK$38,2,0))</f>
        <v>-4493</v>
      </c>
      <c r="J13" s="109">
        <f>IF(ISNA(VLOOKUP($B13,'[2]MENGENLS1 01-08-2000'!$AM$7:$AN$38,2,0)),0,VLOOKUP($B13,'[2]MENGENLS1 01-08-2000'!$AM$7:$AN$38,2,0))</f>
        <v>611</v>
      </c>
      <c r="K13" s="109">
        <f>IF(ISNA(VLOOKUP($B13,'[2]MENGENLS1 01-08-2000'!$AP$7:$AQ$12,2,0)),0,VLOOKUP($B13,'[2]MENGENLS1 01-08-2000'!$AP$7:$AQ$12,2,0))</f>
        <v>0</v>
      </c>
      <c r="L13" s="260">
        <f>(IF(ISNA(VLOOKUP($B13,'[2]MENGENLS1 01-08-2000'!$AS$7:$AT$23,2,0)),0,VLOOKUP($B13,'[2]MENGENLS1 01-08-2000'!$AS$7:$AT$23,2,0)))*-1</f>
        <v>-10000</v>
      </c>
      <c r="M13" s="111">
        <v>-1.67</v>
      </c>
      <c r="N13" s="111">
        <v>0.31</v>
      </c>
      <c r="O13" s="111">
        <v>0</v>
      </c>
      <c r="P13" s="111">
        <v>0</v>
      </c>
      <c r="Q13" s="111">
        <v>0</v>
      </c>
      <c r="R13" s="105">
        <v>0</v>
      </c>
      <c r="S13" s="106">
        <v>3.8</v>
      </c>
      <c r="T13" s="102">
        <v>0</v>
      </c>
      <c r="U13" s="102">
        <v>0</v>
      </c>
      <c r="V13" s="102">
        <v>0</v>
      </c>
      <c r="W13" s="111"/>
      <c r="X13" s="111">
        <v>-1.67</v>
      </c>
      <c r="Y13" s="111">
        <v>0.31</v>
      </c>
      <c r="Z13" s="111">
        <v>0</v>
      </c>
      <c r="AA13" s="111">
        <v>0</v>
      </c>
      <c r="AB13" s="111">
        <v>0</v>
      </c>
      <c r="AC13" s="105">
        <v>0</v>
      </c>
      <c r="AD13" s="106">
        <v>3.8</v>
      </c>
      <c r="AE13" s="102">
        <v>0</v>
      </c>
      <c r="AF13" s="102">
        <v>0</v>
      </c>
      <c r="AG13" s="102">
        <v>0</v>
      </c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37104</v>
      </c>
      <c r="C14" s="108">
        <f>IF(ISNA(VLOOKUP($B14,'[2]MENGENLS1 01-08-2000'!$R$7:$S$71,2,0)),0,VLOOKUP($B14,'[2]MENGENLS1 01-08-2000'!$R$7:$S$71,2,0))</f>
        <v>-366</v>
      </c>
      <c r="D14" s="109">
        <f>IF(ISNA(VLOOKUP($B14,'[2]MENGENLS1 01-08-2000'!$U$7:$V$60,2,0)),0,VLOOKUP($B14,'[2]MENGENLS1 01-08-2000'!$U$7:$V$60,2,0))</f>
        <v>-1937</v>
      </c>
      <c r="E14" s="109">
        <f>IF(ISNA(VLOOKUP($B14,'[2]MENGENLS1 01-08-2000'!$X$7:$Y$27,2,0)),0,VLOOKUP($B14,'[2]MENGENLS1 01-08-2000'!$X$7:$Y$27,2,0))</f>
        <v>-2975</v>
      </c>
      <c r="F14" s="109">
        <f>IF(ISNA(VLOOKUP($B14,'[2]MENGENLS1 01-08-2000'!$AA$7:$AB$35,2,0)),0,VLOOKUP($B14,'[2]MENGENLS1 01-08-2000'!$AA$7:$AB$35,2,0))</f>
        <v>-90</v>
      </c>
      <c r="G14" s="109">
        <f>IF(ISNA(VLOOKUP($B14,'[2]MENGENLS1 01-08-2000'!$AD$7:$AE$38,2,0)),0,VLOOKUP($B14,'[2]MENGENLS1 01-08-2000'!$AD$7:$AE$38,2,0))</f>
        <v>-1061</v>
      </c>
      <c r="H14" s="109">
        <f>IF(ISNA(VLOOKUP($B14,'[2]MENGENLS1 01-08-2000'!$AG$7:$AH$20,2,0)),0,VLOOKUP($B14,'[2]MENGENLS1 01-08-2000'!$AG$7:$AH$20,2,0))</f>
        <v>70</v>
      </c>
      <c r="I14" s="109">
        <f>IF(ISNA(VLOOKUP($B14,'[2]MENGENLS1 01-08-2000'!$AJ$7:$AK$38,2,0)),0,VLOOKUP($B14,'[2]MENGENLS1 01-08-2000'!$AJ$7:$AK$38,2,0))</f>
        <v>-7868</v>
      </c>
      <c r="J14" s="109">
        <f>IF(ISNA(VLOOKUP($B14,'[2]MENGENLS1 01-08-2000'!$AM$7:$AN$38,2,0)),0,VLOOKUP($B14,'[2]MENGENLS1 01-08-2000'!$AM$7:$AN$38,2,0))</f>
        <v>-6720</v>
      </c>
      <c r="K14" s="109">
        <f>IF(ISNA(VLOOKUP($B14,'[2]MENGENLS1 01-08-2000'!$AP$7:$AQ$12,2,0)),0,VLOOKUP($B14,'[2]MENGENLS1 01-08-2000'!$AP$7:$AQ$12,2,0))</f>
        <v>0</v>
      </c>
      <c r="L14" s="260">
        <f>(IF(ISNA(VLOOKUP($B14,'[2]MENGENLS1 01-08-2000'!$AS$7:$AT$23,2,0)),0,VLOOKUP($B14,'[2]MENGENLS1 01-08-2000'!$AS$7:$AT$23,2,0)))*-1</f>
        <v>16666</v>
      </c>
      <c r="M14" s="101">
        <v>5.17</v>
      </c>
      <c r="N14" s="101">
        <v>-0.91</v>
      </c>
      <c r="O14" s="101">
        <v>0</v>
      </c>
      <c r="P14" s="101">
        <v>0</v>
      </c>
      <c r="Q14" s="101">
        <v>0</v>
      </c>
      <c r="R14" s="105">
        <v>0</v>
      </c>
      <c r="S14" s="106">
        <v>3.83</v>
      </c>
      <c r="T14" s="102">
        <v>0</v>
      </c>
      <c r="U14" s="102">
        <v>0</v>
      </c>
      <c r="V14" s="17">
        <v>0</v>
      </c>
      <c r="W14" s="101"/>
      <c r="X14" s="101">
        <v>5.17</v>
      </c>
      <c r="Y14" s="101">
        <v>-0.91</v>
      </c>
      <c r="Z14" s="101">
        <v>0</v>
      </c>
      <c r="AA14" s="101">
        <v>0</v>
      </c>
      <c r="AB14" s="101">
        <v>0</v>
      </c>
      <c r="AC14" s="105">
        <v>0</v>
      </c>
      <c r="AD14" s="106">
        <v>3.83</v>
      </c>
      <c r="AE14" s="102">
        <v>0</v>
      </c>
      <c r="AF14" s="102">
        <v>0</v>
      </c>
      <c r="AG14" s="17">
        <v>0</v>
      </c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37135</v>
      </c>
      <c r="C15" s="108">
        <f>IF(ISNA(VLOOKUP($B15,'[2]MENGENLS1 01-08-2000'!$R$7:$S$71,2,0)),0,VLOOKUP($B15,'[2]MENGENLS1 01-08-2000'!$R$7:$S$71,2,0))</f>
        <v>-2674</v>
      </c>
      <c r="D15" s="109">
        <f>IF(ISNA(VLOOKUP($B15,'[2]MENGENLS1 01-08-2000'!$U$7:$V$60,2,0)),0,VLOOKUP($B15,'[2]MENGENLS1 01-08-2000'!$U$7:$V$60,2,0))</f>
        <v>-6750</v>
      </c>
      <c r="E15" s="109">
        <f>IF(ISNA(VLOOKUP($B15,'[2]MENGENLS1 01-08-2000'!$X$7:$Y$27,2,0)),0,VLOOKUP($B15,'[2]MENGENLS1 01-08-2000'!$X$7:$Y$27,2,0))</f>
        <v>-1075</v>
      </c>
      <c r="F15" s="109">
        <f>IF(ISNA(VLOOKUP($B15,'[2]MENGENLS1 01-08-2000'!$AA$7:$AB$35,2,0)),0,VLOOKUP($B15,'[2]MENGENLS1 01-08-2000'!$AA$7:$AB$35,2,0))</f>
        <v>-666</v>
      </c>
      <c r="G15" s="109">
        <f>IF(ISNA(VLOOKUP($B15,'[2]MENGENLS1 01-08-2000'!$AD$7:$AE$38,2,0)),0,VLOOKUP($B15,'[2]MENGENLS1 01-08-2000'!$AD$7:$AE$38,2,0))</f>
        <v>9163</v>
      </c>
      <c r="H15" s="109">
        <f>IF(ISNA(VLOOKUP($B15,'[2]MENGENLS1 01-08-2000'!$AG$7:$AH$20,2,0)),0,VLOOKUP($B15,'[2]MENGENLS1 01-08-2000'!$AG$7:$AH$20,2,0))</f>
        <v>0</v>
      </c>
      <c r="I15" s="109">
        <f>IF(ISNA(VLOOKUP($B15,'[2]MENGENLS1 01-08-2000'!$AJ$7:$AK$38,2,0)),0,VLOOKUP($B15,'[2]MENGENLS1 01-08-2000'!$AJ$7:$AK$38,2,0))</f>
        <v>-1386</v>
      </c>
      <c r="J15" s="109">
        <f>IF(ISNA(VLOOKUP($B15,'[2]MENGENLS1 01-08-2000'!$AM$7:$AN$38,2,0)),0,VLOOKUP($B15,'[2]MENGENLS1 01-08-2000'!$AM$7:$AN$38,2,0))</f>
        <v>611</v>
      </c>
      <c r="K15" s="109">
        <f>IF(ISNA(VLOOKUP($B15,'[2]MENGENLS1 01-08-2000'!$AP$7:$AQ$12,2,0)),0,VLOOKUP($B15,'[2]MENGENLS1 01-08-2000'!$AP$7:$AQ$12,2,0))</f>
        <v>0</v>
      </c>
      <c r="L15" s="260">
        <f>(IF(ISNA(VLOOKUP($B15,'[2]MENGENLS1 01-08-2000'!$AS$7:$AT$23,2,0)),0,VLOOKUP($B15,'[2]MENGENLS1 01-08-2000'!$AS$7:$AT$23,2,0)))*-1</f>
        <v>-10000</v>
      </c>
      <c r="M15" s="111">
        <v>4.9800000000000004</v>
      </c>
      <c r="N15" s="111">
        <v>-0.27</v>
      </c>
      <c r="O15" s="111">
        <v>0</v>
      </c>
      <c r="P15" s="111">
        <v>0</v>
      </c>
      <c r="Q15" s="111">
        <v>0</v>
      </c>
      <c r="R15" s="105">
        <v>0</v>
      </c>
      <c r="S15" s="106">
        <v>3.81</v>
      </c>
      <c r="T15" s="102">
        <v>0</v>
      </c>
      <c r="U15" s="102">
        <v>0</v>
      </c>
      <c r="V15" s="17">
        <v>0</v>
      </c>
      <c r="W15" s="111"/>
      <c r="X15" s="111">
        <v>4.9800000000000004</v>
      </c>
      <c r="Y15" s="111">
        <v>-0.27</v>
      </c>
      <c r="Z15" s="111">
        <v>0</v>
      </c>
      <c r="AA15" s="111">
        <v>0</v>
      </c>
      <c r="AB15" s="111">
        <v>0</v>
      </c>
      <c r="AC15" s="105">
        <v>0</v>
      </c>
      <c r="AD15" s="106">
        <v>3.81</v>
      </c>
      <c r="AE15" s="102">
        <v>0</v>
      </c>
      <c r="AF15" s="102">
        <v>0</v>
      </c>
      <c r="AG15" s="17">
        <v>0</v>
      </c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37165</v>
      </c>
      <c r="C16" s="108">
        <f>IF(ISNA(VLOOKUP($B16,'[2]MENGENLS1 01-08-2000'!$R$7:$S$71,2,0)),0,VLOOKUP($B16,'[2]MENGENLS1 01-08-2000'!$R$7:$S$71,2,0))</f>
        <v>1199</v>
      </c>
      <c r="D16" s="109">
        <f>IF(ISNA(VLOOKUP($B16,'[2]MENGENLS1 01-08-2000'!$U$7:$V$60,2,0)),0,VLOOKUP($B16,'[2]MENGENLS1 01-08-2000'!$U$7:$V$60,2,0))</f>
        <v>-72</v>
      </c>
      <c r="E16" s="109">
        <f>IF(ISNA(VLOOKUP($B16,'[2]MENGENLS1 01-08-2000'!$X$7:$Y$27,2,0)),0,VLOOKUP($B16,'[2]MENGENLS1 01-08-2000'!$X$7:$Y$27,2,0))</f>
        <v>-200</v>
      </c>
      <c r="F16" s="109">
        <f>IF(ISNA(VLOOKUP($B16,'[2]MENGENLS1 01-08-2000'!$AA$7:$AB$35,2,0)),0,VLOOKUP($B16,'[2]MENGENLS1 01-08-2000'!$AA$7:$AB$35,2,0))</f>
        <v>-942</v>
      </c>
      <c r="G16" s="109">
        <f>IF(ISNA(VLOOKUP($B16,'[2]MENGENLS1 01-08-2000'!$AD$7:$AE$38,2,0)),0,VLOOKUP($B16,'[2]MENGENLS1 01-08-2000'!$AD$7:$AE$38,2,0))</f>
        <v>27971</v>
      </c>
      <c r="H16" s="109">
        <f>IF(ISNA(VLOOKUP($B16,'[2]MENGENLS1 01-08-2000'!$AG$7:$AH$20,2,0)),0,VLOOKUP($B16,'[2]MENGENLS1 01-08-2000'!$AG$7:$AH$20,2,0))</f>
        <v>0</v>
      </c>
      <c r="I16" s="109">
        <f>IF(ISNA(VLOOKUP($B16,'[2]MENGENLS1 01-08-2000'!$AJ$7:$AK$38,2,0)),0,VLOOKUP($B16,'[2]MENGENLS1 01-08-2000'!$AJ$7:$AK$38,2,0))</f>
        <v>-3533</v>
      </c>
      <c r="J16" s="109">
        <f>IF(ISNA(VLOOKUP($B16,'[2]MENGENLS1 01-08-2000'!$AM$7:$AN$38,2,0)),0,VLOOKUP($B16,'[2]MENGENLS1 01-08-2000'!$AM$7:$AN$38,2,0))</f>
        <v>7813</v>
      </c>
      <c r="K16" s="109">
        <f>IF(ISNA(VLOOKUP($B16,'[2]MENGENLS1 01-08-2000'!$AP$7:$AQ$12,2,0)),0,VLOOKUP($B16,'[2]MENGENLS1 01-08-2000'!$AP$7:$AQ$12,2,0))</f>
        <v>0</v>
      </c>
      <c r="L16" s="260">
        <f>(IF(ISNA(VLOOKUP($B16,'[2]MENGENLS1 01-08-2000'!$AS$7:$AT$23,2,0)),0,VLOOKUP($B16,'[2]MENGENLS1 01-08-2000'!$AS$7:$AT$23,2,0)))*-1</f>
        <v>0</v>
      </c>
      <c r="M16" s="101">
        <v>3.9</v>
      </c>
      <c r="N16" s="101">
        <v>-0.82</v>
      </c>
      <c r="O16" s="101">
        <v>0</v>
      </c>
      <c r="P16" s="101">
        <v>0</v>
      </c>
      <c r="Q16" s="101">
        <v>0</v>
      </c>
      <c r="R16" s="105">
        <v>0</v>
      </c>
      <c r="S16" s="106">
        <v>3.76</v>
      </c>
      <c r="T16" s="102">
        <v>0</v>
      </c>
      <c r="U16" s="102">
        <v>0</v>
      </c>
      <c r="V16" s="17">
        <v>0</v>
      </c>
      <c r="W16" s="101"/>
      <c r="X16" s="101">
        <v>3.9</v>
      </c>
      <c r="Y16" s="101">
        <v>-0.82</v>
      </c>
      <c r="Z16" s="101">
        <v>0</v>
      </c>
      <c r="AA16" s="101">
        <v>0</v>
      </c>
      <c r="AB16" s="101">
        <v>0</v>
      </c>
      <c r="AC16" s="105">
        <v>0</v>
      </c>
      <c r="AD16" s="106">
        <v>3.76</v>
      </c>
      <c r="AE16" s="102">
        <v>0</v>
      </c>
      <c r="AF16" s="102">
        <v>0</v>
      </c>
      <c r="AG16" s="17">
        <v>0</v>
      </c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37196</v>
      </c>
      <c r="C17" s="108">
        <f>IF(ISNA(VLOOKUP($B17,'[2]MENGENLS1 01-08-2000'!$R$7:$S$71,2,0)),0,VLOOKUP($B17,'[2]MENGENLS1 01-08-2000'!$R$7:$S$71,2,0))</f>
        <v>8457</v>
      </c>
      <c r="D17" s="109">
        <f>IF(ISNA(VLOOKUP($B17,'[2]MENGENLS1 01-08-2000'!$U$7:$V$60,2,0)),0,VLOOKUP($B17,'[2]MENGENLS1 01-08-2000'!$U$7:$V$60,2,0))</f>
        <v>-4917</v>
      </c>
      <c r="E17" s="109">
        <f>IF(ISNA(VLOOKUP($B17,'[2]MENGENLS1 01-08-2000'!$X$7:$Y$27,2,0)),0,VLOOKUP($B17,'[2]MENGENLS1 01-08-2000'!$X$7:$Y$27,2,0))</f>
        <v>925</v>
      </c>
      <c r="F17" s="109">
        <f>IF(ISNA(VLOOKUP($B17,'[2]MENGENLS1 01-08-2000'!$AA$7:$AB$35,2,0)),0,VLOOKUP($B17,'[2]MENGENLS1 01-08-2000'!$AA$7:$AB$35,2,0))</f>
        <v>-300</v>
      </c>
      <c r="G17" s="109">
        <f>IF(ISNA(VLOOKUP($B17,'[2]MENGENLS1 01-08-2000'!$AD$7:$AE$38,2,0)),0,VLOOKUP($B17,'[2]MENGENLS1 01-08-2000'!$AD$7:$AE$38,2,0))</f>
        <v>-18808</v>
      </c>
      <c r="H17" s="109">
        <f>IF(ISNA(VLOOKUP($B17,'[2]MENGENLS1 01-08-2000'!$AG$7:$AH$20,2,0)),0,VLOOKUP($B17,'[2]MENGENLS1 01-08-2000'!$AG$7:$AH$20,2,0))</f>
        <v>0</v>
      </c>
      <c r="I17" s="109">
        <f>IF(ISNA(VLOOKUP($B17,'[2]MENGENLS1 01-08-2000'!$AJ$7:$AK$38,2,0)),0,VLOOKUP($B17,'[2]MENGENLS1 01-08-2000'!$AJ$7:$AK$38,2,0))</f>
        <v>-4298</v>
      </c>
      <c r="J17" s="109">
        <f>IF(ISNA(VLOOKUP($B17,'[2]MENGENLS1 01-08-2000'!$AM$7:$AN$38,2,0)),0,VLOOKUP($B17,'[2]MENGENLS1 01-08-2000'!$AM$7:$AN$38,2,0))</f>
        <v>-7202</v>
      </c>
      <c r="K17" s="109">
        <f>IF(ISNA(VLOOKUP($B17,'[2]MENGENLS1 01-08-2000'!$AP$7:$AQ$12,2,0)),0,VLOOKUP($B17,'[2]MENGENLS1 01-08-2000'!$AP$7:$AQ$12,2,0))</f>
        <v>0</v>
      </c>
      <c r="L17" s="260">
        <f>(IF(ISNA(VLOOKUP($B17,'[2]MENGENLS1 01-08-2000'!$AS$7:$AT$23,2,0)),0,VLOOKUP($B17,'[2]MENGENLS1 01-08-2000'!$AS$7:$AT$23,2,0)))*-1</f>
        <v>6666</v>
      </c>
      <c r="M17" s="111">
        <v>3.76</v>
      </c>
      <c r="N17" s="111">
        <v>-0.79</v>
      </c>
      <c r="O17" s="111">
        <v>0</v>
      </c>
      <c r="P17" s="111">
        <v>0</v>
      </c>
      <c r="Q17" s="111">
        <v>0</v>
      </c>
      <c r="R17" s="105">
        <v>0</v>
      </c>
      <c r="S17" s="106">
        <v>3.21</v>
      </c>
      <c r="T17" s="102">
        <v>0</v>
      </c>
      <c r="U17" s="102">
        <v>0</v>
      </c>
      <c r="V17" s="17">
        <v>0</v>
      </c>
      <c r="W17" s="111"/>
      <c r="X17" s="111">
        <v>3.76</v>
      </c>
      <c r="Y17" s="111">
        <v>-0.79</v>
      </c>
      <c r="Z17" s="111">
        <v>0</v>
      </c>
      <c r="AA17" s="111">
        <v>0</v>
      </c>
      <c r="AB17" s="111">
        <v>0</v>
      </c>
      <c r="AC17" s="105">
        <v>0</v>
      </c>
      <c r="AD17" s="106">
        <v>3.21</v>
      </c>
      <c r="AE17" s="102">
        <v>0</v>
      </c>
      <c r="AF17" s="102">
        <v>0</v>
      </c>
      <c r="AG17" s="17">
        <v>0</v>
      </c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37226</v>
      </c>
      <c r="C18" s="108">
        <f>IF(ISNA(VLOOKUP($B18,'[2]MENGENLS1 01-08-2000'!$R$7:$S$71,2,0)),0,VLOOKUP($B18,'[2]MENGENLS1 01-08-2000'!$R$7:$S$71,2,0))</f>
        <v>-28096</v>
      </c>
      <c r="D18" s="109">
        <f>IF(ISNA(VLOOKUP($B18,'[2]MENGENLS1 01-08-2000'!$U$7:$V$60,2,0)),0,VLOOKUP($B18,'[2]MENGENLS1 01-08-2000'!$U$7:$V$60,2,0))</f>
        <v>-110990</v>
      </c>
      <c r="E18" s="109">
        <f>IF(ISNA(VLOOKUP($B18,'[2]MENGENLS1 01-08-2000'!$X$7:$Y$27,2,0)),0,VLOOKUP($B18,'[2]MENGENLS1 01-08-2000'!$X$7:$Y$27,2,0))</f>
        <v>925</v>
      </c>
      <c r="F18" s="109">
        <f>IF(ISNA(VLOOKUP($B18,'[2]MENGENLS1 01-08-2000'!$AA$7:$AB$35,2,0)),0,VLOOKUP($B18,'[2]MENGENLS1 01-08-2000'!$AA$7:$AB$35,2,0))</f>
        <v>-10421</v>
      </c>
      <c r="G18" s="109">
        <f>IF(ISNA(VLOOKUP($B18,'[2]MENGENLS1 01-08-2000'!$AD$7:$AE$38,2,0)),0,VLOOKUP($B18,'[2]MENGENLS1 01-08-2000'!$AD$7:$AE$38,2,0))</f>
        <v>0</v>
      </c>
      <c r="H18" s="109">
        <f>IF(ISNA(VLOOKUP($B18,'[2]MENGENLS1 01-08-2000'!$AG$7:$AH$20,2,0)),0,VLOOKUP($B18,'[2]MENGENLS1 01-08-2000'!$AG$7:$AH$20,2,0))</f>
        <v>0</v>
      </c>
      <c r="I18" s="109">
        <f>IF(ISNA(VLOOKUP($B18,'[2]MENGENLS1 01-08-2000'!$AJ$7:$AK$38,2,0)),0,VLOOKUP($B18,'[2]MENGENLS1 01-08-2000'!$AJ$7:$AK$38,2,0))</f>
        <v>3803</v>
      </c>
      <c r="J18" s="109">
        <f>IF(ISNA(VLOOKUP($B18,'[2]MENGENLS1 01-08-2000'!$AM$7:$AN$38,2,0)),0,VLOOKUP($B18,'[2]MENGENLS1 01-08-2000'!$AM$7:$AN$38,2,0))</f>
        <v>0</v>
      </c>
      <c r="K18" s="109">
        <f>IF(ISNA(VLOOKUP($B18,'[2]MENGENLS1 01-08-2000'!$AP$7:$AQ$12,2,0)),0,VLOOKUP($B18,'[2]MENGENLS1 01-08-2000'!$AP$7:$AQ$12,2,0))</f>
        <v>0</v>
      </c>
      <c r="L18" s="260">
        <f>(IF(ISNA(VLOOKUP($B18,'[2]MENGENLS1 01-08-2000'!$AS$7:$AT$23,2,0)),0,VLOOKUP($B18,'[2]MENGENLS1 01-08-2000'!$AS$7:$AT$23,2,0)))*-1</f>
        <v>-10000</v>
      </c>
      <c r="M18" s="101">
        <v>85.79</v>
      </c>
      <c r="N18" s="101">
        <v>5.63</v>
      </c>
      <c r="O18" s="101">
        <v>0</v>
      </c>
      <c r="P18" s="101">
        <v>0</v>
      </c>
      <c r="Q18" s="101">
        <v>0</v>
      </c>
      <c r="R18" s="105">
        <v>0</v>
      </c>
      <c r="S18" s="106">
        <v>5.58</v>
      </c>
      <c r="T18" s="102">
        <v>0</v>
      </c>
      <c r="U18" s="102">
        <v>0</v>
      </c>
      <c r="V18" s="17">
        <v>0</v>
      </c>
      <c r="W18" s="101"/>
      <c r="X18" s="101">
        <v>85.79</v>
      </c>
      <c r="Y18" s="101">
        <v>5.63</v>
      </c>
      <c r="Z18" s="101">
        <v>0</v>
      </c>
      <c r="AA18" s="101">
        <v>0</v>
      </c>
      <c r="AB18" s="101">
        <v>0</v>
      </c>
      <c r="AC18" s="105">
        <v>0</v>
      </c>
      <c r="AD18" s="106">
        <v>5.58</v>
      </c>
      <c r="AE18" s="102">
        <v>0</v>
      </c>
      <c r="AF18" s="102">
        <v>0</v>
      </c>
      <c r="AG18" s="17">
        <v>0</v>
      </c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37257</v>
      </c>
      <c r="C19" s="108">
        <f>IF(ISNA(VLOOKUP($B19,'[2]MENGENLS1 01-08-2000'!$R$7:$S$71,2,0)),0,VLOOKUP($B19,'[2]MENGENLS1 01-08-2000'!$R$7:$S$71,2,0))</f>
        <v>38447</v>
      </c>
      <c r="D19" s="109">
        <f>IF(ISNA(VLOOKUP($B19,'[2]MENGENLS1 01-08-2000'!$U$7:$V$60,2,0)),0,VLOOKUP($B19,'[2]MENGENLS1 01-08-2000'!$U$7:$V$60,2,0))</f>
        <v>-884</v>
      </c>
      <c r="E19" s="109">
        <f>IF(ISNA(VLOOKUP($B19,'[2]MENGENLS1 01-08-2000'!$X$7:$Y$27,2,0)),0,VLOOKUP($B19,'[2]MENGENLS1 01-08-2000'!$X$7:$Y$27,2,0))</f>
        <v>675</v>
      </c>
      <c r="F19" s="109">
        <f>IF(ISNA(VLOOKUP($B19,'[2]MENGENLS1 01-08-2000'!$AA$7:$AB$35,2,0)),0,VLOOKUP($B19,'[2]MENGENLS1 01-08-2000'!$AA$7:$AB$35,2,0))</f>
        <v>-672</v>
      </c>
      <c r="G19" s="109">
        <f>IF(ISNA(VLOOKUP($B19,'[2]MENGENLS1 01-08-2000'!$AD$7:$AE$38,2,0)),0,VLOOKUP($B19,'[2]MENGENLS1 01-08-2000'!$AD$7:$AE$38,2,0))</f>
        <v>18808</v>
      </c>
      <c r="H19" s="109">
        <f>IF(ISNA(VLOOKUP($B19,'[2]MENGENLS1 01-08-2000'!$AG$7:$AH$20,2,0)),0,VLOOKUP($B19,'[2]MENGENLS1 01-08-2000'!$AG$7:$AH$20,2,0))</f>
        <v>0</v>
      </c>
      <c r="I19" s="109">
        <f>IF(ISNA(VLOOKUP($B19,'[2]MENGENLS1 01-08-2000'!$AJ$7:$AK$38,2,0)),0,VLOOKUP($B19,'[2]MENGENLS1 01-08-2000'!$AJ$7:$AK$38,2,0))</f>
        <v>4206</v>
      </c>
      <c r="J19" s="109">
        <f>IF(ISNA(VLOOKUP($B19,'[2]MENGENLS1 01-08-2000'!$AM$7:$AN$38,2,0)),0,VLOOKUP($B19,'[2]MENGENLS1 01-08-2000'!$AM$7:$AN$38,2,0))</f>
        <v>7202</v>
      </c>
      <c r="K19" s="109">
        <f>IF(ISNA(VLOOKUP($B19,'[2]MENGENLS1 01-08-2000'!$AP$7:$AQ$12,2,0)),0,VLOOKUP($B19,'[2]MENGENLS1 01-08-2000'!$AP$7:$AQ$12,2,0))</f>
        <v>0</v>
      </c>
      <c r="L19" s="260">
        <f>(IF(ISNA(VLOOKUP($B19,'[2]MENGENLS1 01-08-2000'!$AS$7:$AT$23,2,0)),0,VLOOKUP($B19,'[2]MENGENLS1 01-08-2000'!$AS$7:$AT$23,2,0)))*-1</f>
        <v>0</v>
      </c>
      <c r="M19" s="111">
        <v>11.65</v>
      </c>
      <c r="N19" s="111">
        <v>1.03</v>
      </c>
      <c r="O19" s="111">
        <v>0</v>
      </c>
      <c r="P19" s="111">
        <v>0</v>
      </c>
      <c r="Q19" s="111">
        <v>0</v>
      </c>
      <c r="R19" s="105">
        <v>0</v>
      </c>
      <c r="S19" s="106">
        <v>4.5999999999999996</v>
      </c>
      <c r="T19" s="102">
        <v>0</v>
      </c>
      <c r="U19" s="102">
        <v>0</v>
      </c>
      <c r="V19" s="17">
        <v>0</v>
      </c>
      <c r="W19" s="111"/>
      <c r="X19" s="111">
        <v>11.65</v>
      </c>
      <c r="Y19" s="111">
        <v>1.03</v>
      </c>
      <c r="Z19" s="111">
        <v>0</v>
      </c>
      <c r="AA19" s="111">
        <v>0</v>
      </c>
      <c r="AB19" s="111">
        <v>0</v>
      </c>
      <c r="AC19" s="105">
        <v>0</v>
      </c>
      <c r="AD19" s="106">
        <v>4.5999999999999996</v>
      </c>
      <c r="AE19" s="102">
        <v>0</v>
      </c>
      <c r="AF19" s="102">
        <v>0</v>
      </c>
      <c r="AG19" s="17">
        <v>0</v>
      </c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37288</v>
      </c>
      <c r="C20" s="108">
        <f>IF(ISNA(VLOOKUP($B20,'[2]MENGENLS1 01-08-2000'!$R$7:$S$71,2,0)),0,VLOOKUP($B20,'[2]MENGENLS1 01-08-2000'!$R$7:$S$71,2,0))</f>
        <v>15176</v>
      </c>
      <c r="D20" s="109">
        <f>IF(ISNA(VLOOKUP($B20,'[2]MENGENLS1 01-08-2000'!$U$7:$V$60,2,0)),0,VLOOKUP($B20,'[2]MENGENLS1 01-08-2000'!$U$7:$V$60,2,0))</f>
        <v>-185</v>
      </c>
      <c r="E20" s="109">
        <f>IF(ISNA(VLOOKUP($B20,'[2]MENGENLS1 01-08-2000'!$X$7:$Y$27,2,0)),0,VLOOKUP($B20,'[2]MENGENLS1 01-08-2000'!$X$7:$Y$27,2,0))</f>
        <v>900</v>
      </c>
      <c r="F20" s="109">
        <f>IF(ISNA(VLOOKUP($B20,'[2]MENGENLS1 01-08-2000'!$AA$7:$AB$35,2,0)),0,VLOOKUP($B20,'[2]MENGENLS1 01-08-2000'!$AA$7:$AB$35,2,0))</f>
        <v>-72</v>
      </c>
      <c r="G20" s="109">
        <f>IF(ISNA(VLOOKUP($B20,'[2]MENGENLS1 01-08-2000'!$AD$7:$AE$38,2,0)),0,VLOOKUP($B20,'[2]MENGENLS1 01-08-2000'!$AD$7:$AE$38,2,0))</f>
        <v>0</v>
      </c>
      <c r="H20" s="109">
        <f>IF(ISNA(VLOOKUP($B20,'[2]MENGENLS1 01-08-2000'!$AG$7:$AH$20,2,0)),0,VLOOKUP($B20,'[2]MENGENLS1 01-08-2000'!$AG$7:$AH$20,2,0))</f>
        <v>0</v>
      </c>
      <c r="I20" s="109">
        <f>IF(ISNA(VLOOKUP($B20,'[2]MENGENLS1 01-08-2000'!$AJ$7:$AK$38,2,0)),0,VLOOKUP($B20,'[2]MENGENLS1 01-08-2000'!$AJ$7:$AK$38,2,0))</f>
        <v>-811</v>
      </c>
      <c r="J20" s="109">
        <f>IF(ISNA(VLOOKUP($B20,'[2]MENGENLS1 01-08-2000'!$AM$7:$AN$38,2,0)),0,VLOOKUP($B20,'[2]MENGENLS1 01-08-2000'!$AM$7:$AN$38,2,0))</f>
        <v>0</v>
      </c>
      <c r="K20" s="109">
        <f>IF(ISNA(VLOOKUP($B20,'[2]MENGENLS1 01-08-2000'!$AP$7:$AQ$12,2,0)),0,VLOOKUP($B20,'[2]MENGENLS1 01-08-2000'!$AP$7:$AQ$12,2,0))</f>
        <v>0</v>
      </c>
      <c r="L20" s="260">
        <f>(IF(ISNA(VLOOKUP($B20,'[2]MENGENLS1 01-08-2000'!$AS$7:$AT$23,2,0)),0,VLOOKUP($B20,'[2]MENGENLS1 01-08-2000'!$AS$7:$AT$23,2,0)))*-1</f>
        <v>0</v>
      </c>
      <c r="M20" s="101">
        <v>13.82</v>
      </c>
      <c r="N20" s="101">
        <v>-7.0000000000000007E-2</v>
      </c>
      <c r="O20" s="101">
        <v>0</v>
      </c>
      <c r="P20" s="101">
        <v>0</v>
      </c>
      <c r="Q20" s="101">
        <v>0</v>
      </c>
      <c r="R20" s="105">
        <v>0</v>
      </c>
      <c r="S20" s="106">
        <v>3.53</v>
      </c>
      <c r="T20" s="102">
        <v>0</v>
      </c>
      <c r="U20" s="102">
        <v>0</v>
      </c>
      <c r="V20" s="17">
        <v>0</v>
      </c>
      <c r="W20" s="101"/>
      <c r="X20" s="101">
        <v>13.82</v>
      </c>
      <c r="Y20" s="101">
        <v>-7.0000000000000007E-2</v>
      </c>
      <c r="Z20" s="101">
        <v>0</v>
      </c>
      <c r="AA20" s="101">
        <v>0</v>
      </c>
      <c r="AB20" s="101">
        <v>0</v>
      </c>
      <c r="AC20" s="105">
        <v>0</v>
      </c>
      <c r="AD20" s="106">
        <v>3.53</v>
      </c>
      <c r="AE20" s="102">
        <v>0</v>
      </c>
      <c r="AF20" s="102">
        <v>0</v>
      </c>
      <c r="AG20" s="17">
        <v>0</v>
      </c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37316</v>
      </c>
      <c r="C21" s="108">
        <f>IF(ISNA(VLOOKUP($B21,'[2]MENGENLS1 01-08-2000'!$R$7:$S$71,2,0)),0,VLOOKUP($B21,'[2]MENGENLS1 01-08-2000'!$R$7:$S$71,2,0))</f>
        <v>21978</v>
      </c>
      <c r="D21" s="109">
        <f>IF(ISNA(VLOOKUP($B21,'[2]MENGENLS1 01-08-2000'!$U$7:$V$60,2,0)),0,VLOOKUP($B21,'[2]MENGENLS1 01-08-2000'!$U$7:$V$60,2,0))</f>
        <v>1054</v>
      </c>
      <c r="E21" s="109">
        <f>IF(ISNA(VLOOKUP($B21,'[2]MENGENLS1 01-08-2000'!$X$7:$Y$27,2,0)),0,VLOOKUP($B21,'[2]MENGENLS1 01-08-2000'!$X$7:$Y$27,2,0))</f>
        <v>1000</v>
      </c>
      <c r="F21" s="109">
        <f>IF(ISNA(VLOOKUP($B21,'[2]MENGENLS1 01-08-2000'!$AA$7:$AB$35,2,0)),0,VLOOKUP($B21,'[2]MENGENLS1 01-08-2000'!$AA$7:$AB$35,2,0))</f>
        <v>-234</v>
      </c>
      <c r="G21" s="109">
        <f>IF(ISNA(VLOOKUP($B21,'[2]MENGENLS1 01-08-2000'!$AD$7:$AE$38,2,0)),0,VLOOKUP($B21,'[2]MENGENLS1 01-08-2000'!$AD$7:$AE$38,2,0))</f>
        <v>0</v>
      </c>
      <c r="H21" s="109">
        <f>IF(ISNA(VLOOKUP($B21,'[2]MENGENLS1 01-08-2000'!$AG$7:$AH$20,2,0)),0,VLOOKUP($B21,'[2]MENGENLS1 01-08-2000'!$AG$7:$AH$20,2,0))</f>
        <v>0</v>
      </c>
      <c r="I21" s="109">
        <f>IF(ISNA(VLOOKUP($B21,'[2]MENGENLS1 01-08-2000'!$AJ$7:$AK$38,2,0)),0,VLOOKUP($B21,'[2]MENGENLS1 01-08-2000'!$AJ$7:$AK$38,2,0))</f>
        <v>2816</v>
      </c>
      <c r="J21" s="109">
        <f>IF(ISNA(VLOOKUP($B21,'[2]MENGENLS1 01-08-2000'!$AM$7:$AN$38,2,0)),0,VLOOKUP($B21,'[2]MENGENLS1 01-08-2000'!$AM$7:$AN$38,2,0))</f>
        <v>0</v>
      </c>
      <c r="K21" s="109">
        <f>IF(ISNA(VLOOKUP($B21,'[2]MENGENLS1 01-08-2000'!$AP$7:$AQ$12,2,0)),0,VLOOKUP($B21,'[2]MENGENLS1 01-08-2000'!$AP$7:$AQ$12,2,0))</f>
        <v>0</v>
      </c>
      <c r="L21" s="260">
        <f>(IF(ISNA(VLOOKUP($B21,'[2]MENGENLS1 01-08-2000'!$AS$7:$AT$23,2,0)),0,VLOOKUP($B21,'[2]MENGENLS1 01-08-2000'!$AS$7:$AT$23,2,0)))*-1</f>
        <v>0</v>
      </c>
      <c r="M21" s="111">
        <v>11.23</v>
      </c>
      <c r="N21" s="111">
        <v>1.45</v>
      </c>
      <c r="O21" s="111">
        <v>0</v>
      </c>
      <c r="P21" s="111">
        <v>0</v>
      </c>
      <c r="Q21" s="111">
        <v>0</v>
      </c>
      <c r="R21" s="105">
        <v>0</v>
      </c>
      <c r="S21" s="106">
        <v>3.48</v>
      </c>
      <c r="T21" s="102">
        <v>0</v>
      </c>
      <c r="U21" s="102">
        <v>0</v>
      </c>
      <c r="V21" s="17">
        <v>0</v>
      </c>
      <c r="W21" s="111"/>
      <c r="X21" s="111">
        <v>11.23</v>
      </c>
      <c r="Y21" s="111">
        <v>1.45</v>
      </c>
      <c r="Z21" s="111">
        <v>0</v>
      </c>
      <c r="AA21" s="111">
        <v>0</v>
      </c>
      <c r="AB21" s="111">
        <v>0</v>
      </c>
      <c r="AC21" s="105">
        <v>0</v>
      </c>
      <c r="AD21" s="106">
        <v>3.48</v>
      </c>
      <c r="AE21" s="102">
        <v>0</v>
      </c>
      <c r="AF21" s="102">
        <v>0</v>
      </c>
      <c r="AG21" s="17">
        <v>0</v>
      </c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37347</v>
      </c>
      <c r="C22" s="108">
        <f>IF(ISNA(VLOOKUP($B22,'[2]MENGENLS1 01-08-2000'!$R$7:$S$71,2,0)),0,VLOOKUP($B22,'[2]MENGENLS1 01-08-2000'!$R$7:$S$71,2,0))</f>
        <v>5347</v>
      </c>
      <c r="D22" s="109">
        <f>IF(ISNA(VLOOKUP($B22,'[2]MENGENLS1 01-08-2000'!$U$7:$V$60,2,0)),0,VLOOKUP($B22,'[2]MENGENLS1 01-08-2000'!$U$7:$V$60,2,0))</f>
        <v>13805</v>
      </c>
      <c r="E22" s="109">
        <f>IF(ISNA(VLOOKUP($B22,'[2]MENGENLS1 01-08-2000'!$X$7:$Y$27,2,0)),0,VLOOKUP($B22,'[2]MENGENLS1 01-08-2000'!$X$7:$Y$27,2,0))</f>
        <v>0</v>
      </c>
      <c r="F22" s="109">
        <f>IF(ISNA(VLOOKUP($B22,'[2]MENGENLS1 01-08-2000'!$AA$7:$AB$35,2,0)),0,VLOOKUP($B22,'[2]MENGENLS1 01-08-2000'!$AA$7:$AB$35,2,0))</f>
        <v>-150</v>
      </c>
      <c r="G22" s="109">
        <f>IF(ISNA(VLOOKUP($B22,'[2]MENGENLS1 01-08-2000'!$AD$7:$AE$38,2,0)),0,VLOOKUP($B22,'[2]MENGENLS1 01-08-2000'!$AD$7:$AE$38,2,0))</f>
        <v>0</v>
      </c>
      <c r="H22" s="109">
        <f>IF(ISNA(VLOOKUP($B22,'[2]MENGENLS1 01-08-2000'!$AG$7:$AH$20,2,0)),0,VLOOKUP($B22,'[2]MENGENLS1 01-08-2000'!$AG$7:$AH$20,2,0))</f>
        <v>0</v>
      </c>
      <c r="I22" s="109">
        <f>IF(ISNA(VLOOKUP($B22,'[2]MENGENLS1 01-08-2000'!$AJ$7:$AK$38,2,0)),0,VLOOKUP($B22,'[2]MENGENLS1 01-08-2000'!$AJ$7:$AK$38,2,0))</f>
        <v>-1133</v>
      </c>
      <c r="J22" s="109">
        <f>IF(ISNA(VLOOKUP($B22,'[2]MENGENLS1 01-08-2000'!$AM$7:$AN$38,2,0)),0,VLOOKUP($B22,'[2]MENGENLS1 01-08-2000'!$AM$7:$AN$38,2,0))</f>
        <v>0</v>
      </c>
      <c r="K22" s="109">
        <f>IF(ISNA(VLOOKUP($B22,'[2]MENGENLS1 01-08-2000'!$AP$7:$AQ$12,2,0)),0,VLOOKUP($B22,'[2]MENGENLS1 01-08-2000'!$AP$7:$AQ$12,2,0))</f>
        <v>0</v>
      </c>
      <c r="L22" s="260">
        <f>(IF(ISNA(VLOOKUP($B22,'[2]MENGENLS1 01-08-2000'!$AS$7:$AT$23,2,0)),0,VLOOKUP($B22,'[2]MENGENLS1 01-08-2000'!$AS$7:$AT$23,2,0)))*-1</f>
        <v>0</v>
      </c>
      <c r="M22" s="101">
        <v>5.64</v>
      </c>
      <c r="N22" s="101">
        <v>0</v>
      </c>
      <c r="O22" s="101">
        <v>0</v>
      </c>
      <c r="P22" s="101">
        <v>0</v>
      </c>
      <c r="Q22" s="101">
        <v>0</v>
      </c>
      <c r="R22" s="105">
        <v>0</v>
      </c>
      <c r="S22" s="106">
        <v>3.45</v>
      </c>
      <c r="T22" s="102">
        <v>0</v>
      </c>
      <c r="U22" s="102">
        <v>0</v>
      </c>
      <c r="V22" s="17">
        <v>0</v>
      </c>
      <c r="W22" s="101"/>
      <c r="X22" s="101">
        <v>5.64</v>
      </c>
      <c r="Y22" s="101">
        <v>0</v>
      </c>
      <c r="Z22" s="101">
        <v>0</v>
      </c>
      <c r="AA22" s="101">
        <v>0</v>
      </c>
      <c r="AB22" s="101">
        <v>0</v>
      </c>
      <c r="AC22" s="105">
        <v>0</v>
      </c>
      <c r="AD22" s="106">
        <v>3.45</v>
      </c>
      <c r="AE22" s="102">
        <v>0</v>
      </c>
      <c r="AF22" s="102">
        <v>0</v>
      </c>
      <c r="AG22" s="17">
        <v>0</v>
      </c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37377</v>
      </c>
      <c r="C23" s="108">
        <f>IF(ISNA(VLOOKUP($B23,'[2]MENGENLS1 01-08-2000'!$R$7:$S$71,2,0)),0,VLOOKUP($B23,'[2]MENGENLS1 01-08-2000'!$R$7:$S$71,2,0))</f>
        <v>4927</v>
      </c>
      <c r="D23" s="109">
        <f>IF(ISNA(VLOOKUP($B23,'[2]MENGENLS1 01-08-2000'!$U$7:$V$60,2,0)),0,VLOOKUP($B23,'[2]MENGENLS1 01-08-2000'!$U$7:$V$60,2,0))</f>
        <v>-1895</v>
      </c>
      <c r="E23" s="109">
        <f>IF(ISNA(VLOOKUP($B23,'[2]MENGENLS1 01-08-2000'!$X$7:$Y$27,2,0)),0,VLOOKUP($B23,'[2]MENGENLS1 01-08-2000'!$X$7:$Y$27,2,0))</f>
        <v>0</v>
      </c>
      <c r="F23" s="109">
        <f>IF(ISNA(VLOOKUP($B23,'[2]MENGENLS1 01-08-2000'!$AA$7:$AB$35,2,0)),0,VLOOKUP($B23,'[2]MENGENLS1 01-08-2000'!$AA$7:$AB$35,2,0))</f>
        <v>54</v>
      </c>
      <c r="G23" s="109">
        <f>IF(ISNA(VLOOKUP($B23,'[2]MENGENLS1 01-08-2000'!$AD$7:$AE$38,2,0)),0,VLOOKUP($B23,'[2]MENGENLS1 01-08-2000'!$AD$7:$AE$38,2,0))</f>
        <v>0</v>
      </c>
      <c r="H23" s="109">
        <f>IF(ISNA(VLOOKUP($B23,'[2]MENGENLS1 01-08-2000'!$AG$7:$AH$20,2,0)),0,VLOOKUP($B23,'[2]MENGENLS1 01-08-2000'!$AG$7:$AH$20,2,0))</f>
        <v>0</v>
      </c>
      <c r="I23" s="109">
        <f>IF(ISNA(VLOOKUP($B23,'[2]MENGENLS1 01-08-2000'!$AJ$7:$AK$38,2,0)),0,VLOOKUP($B23,'[2]MENGENLS1 01-08-2000'!$AJ$7:$AK$38,2,0))</f>
        <v>-1409</v>
      </c>
      <c r="J23" s="109">
        <f>IF(ISNA(VLOOKUP($B23,'[2]MENGENLS1 01-08-2000'!$AM$7:$AN$38,2,0)),0,VLOOKUP($B23,'[2]MENGENLS1 01-08-2000'!$AM$7:$AN$38,2,0))</f>
        <v>0</v>
      </c>
      <c r="K23" s="109">
        <f>IF(ISNA(VLOOKUP($B23,'[2]MENGENLS1 01-08-2000'!$AP$7:$AQ$12,2,0)),0,VLOOKUP($B23,'[2]MENGENLS1 01-08-2000'!$AP$7:$AQ$12,2,0))</f>
        <v>-20000</v>
      </c>
      <c r="L23" s="260">
        <f>(IF(ISNA(VLOOKUP($B23,'[2]MENGENLS1 01-08-2000'!$AS$7:$AT$23,2,0)),0,VLOOKUP($B23,'[2]MENGENLS1 01-08-2000'!$AS$7:$AT$23,2,0)))*-1</f>
        <v>0</v>
      </c>
      <c r="M23" s="111">
        <v>12.68</v>
      </c>
      <c r="N23" s="111">
        <v>0</v>
      </c>
      <c r="O23" s="111">
        <v>0</v>
      </c>
      <c r="P23" s="111">
        <v>0</v>
      </c>
      <c r="Q23" s="111">
        <v>0</v>
      </c>
      <c r="R23" s="105">
        <v>0</v>
      </c>
      <c r="S23" s="106">
        <v>1.29</v>
      </c>
      <c r="T23" s="102">
        <v>0</v>
      </c>
      <c r="U23" s="102">
        <v>0</v>
      </c>
      <c r="V23" s="17">
        <v>0</v>
      </c>
      <c r="W23" s="111"/>
      <c r="X23" s="111">
        <v>12.68</v>
      </c>
      <c r="Y23" s="111">
        <v>0</v>
      </c>
      <c r="Z23" s="111">
        <v>0</v>
      </c>
      <c r="AA23" s="111">
        <v>0</v>
      </c>
      <c r="AB23" s="111">
        <v>0</v>
      </c>
      <c r="AC23" s="105">
        <v>0</v>
      </c>
      <c r="AD23" s="106">
        <v>1.29</v>
      </c>
      <c r="AE23" s="102">
        <v>0</v>
      </c>
      <c r="AF23" s="102">
        <v>0</v>
      </c>
      <c r="AG23" s="17">
        <v>0</v>
      </c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37408</v>
      </c>
      <c r="C24" s="108">
        <f>IF(ISNA(VLOOKUP($B24,'[2]MENGENLS1 01-08-2000'!$R$7:$S$71,2,0)),0,VLOOKUP($B24,'[2]MENGENLS1 01-08-2000'!$R$7:$S$71,2,0))</f>
        <v>-27262</v>
      </c>
      <c r="D24" s="109">
        <f>IF(ISNA(VLOOKUP($B24,'[2]MENGENLS1 01-08-2000'!$U$7:$V$60,2,0)),0,VLOOKUP($B24,'[2]MENGENLS1 01-08-2000'!$U$7:$V$60,2,0))</f>
        <v>-1395</v>
      </c>
      <c r="E24" s="109">
        <f>IF(ISNA(VLOOKUP($B24,'[2]MENGENLS1 01-08-2000'!$X$7:$Y$27,2,0)),0,VLOOKUP($B24,'[2]MENGENLS1 01-08-2000'!$X$7:$Y$27,2,0))</f>
        <v>0</v>
      </c>
      <c r="F24" s="109">
        <f>IF(ISNA(VLOOKUP($B24,'[2]MENGENLS1 01-08-2000'!$AA$7:$AB$35,2,0)),0,VLOOKUP($B24,'[2]MENGENLS1 01-08-2000'!$AA$7:$AB$35,2,0))</f>
        <v>-78</v>
      </c>
      <c r="G24" s="109">
        <f>IF(ISNA(VLOOKUP($B24,'[2]MENGENLS1 01-08-2000'!$AD$7:$AE$38,2,0)),0,VLOOKUP($B24,'[2]MENGENLS1 01-08-2000'!$AD$7:$AE$38,2,0))</f>
        <v>0</v>
      </c>
      <c r="H24" s="109">
        <f>IF(ISNA(VLOOKUP($B24,'[2]MENGENLS1 01-08-2000'!$AG$7:$AH$20,2,0)),0,VLOOKUP($B24,'[2]MENGENLS1 01-08-2000'!$AG$7:$AH$20,2,0))</f>
        <v>0</v>
      </c>
      <c r="I24" s="109">
        <f>IF(ISNA(VLOOKUP($B24,'[2]MENGENLS1 01-08-2000'!$AJ$7:$AK$38,2,0)),0,VLOOKUP($B24,'[2]MENGENLS1 01-08-2000'!$AJ$7:$AK$38,2,0))</f>
        <v>347</v>
      </c>
      <c r="J24" s="109">
        <f>IF(ISNA(VLOOKUP($B24,'[2]MENGENLS1 01-08-2000'!$AM$7:$AN$38,2,0)),0,VLOOKUP($B24,'[2]MENGENLS1 01-08-2000'!$AM$7:$AN$38,2,0))</f>
        <v>0</v>
      </c>
      <c r="K24" s="109">
        <f>IF(ISNA(VLOOKUP($B24,'[2]MENGENLS1 01-08-2000'!$AP$7:$AQ$12,2,0)),0,VLOOKUP($B24,'[2]MENGENLS1 01-08-2000'!$AP$7:$AQ$12,2,0))</f>
        <v>0</v>
      </c>
      <c r="L24" s="260">
        <f>(IF(ISNA(VLOOKUP($B24,'[2]MENGENLS1 01-08-2000'!$AS$7:$AT$23,2,0)),0,VLOOKUP($B24,'[2]MENGENLS1 01-08-2000'!$AS$7:$AT$23,2,0)))*-1</f>
        <v>0</v>
      </c>
      <c r="M24" s="101">
        <v>12.51</v>
      </c>
      <c r="N24" s="101">
        <v>0</v>
      </c>
      <c r="O24" s="101">
        <v>0</v>
      </c>
      <c r="P24" s="101">
        <v>0</v>
      </c>
      <c r="Q24" s="101">
        <v>0</v>
      </c>
      <c r="R24" s="105">
        <v>0</v>
      </c>
      <c r="S24" s="106">
        <v>1.29</v>
      </c>
      <c r="T24" s="102">
        <v>0</v>
      </c>
      <c r="U24" s="102">
        <v>0</v>
      </c>
      <c r="V24" s="17">
        <v>0</v>
      </c>
      <c r="W24" s="101"/>
      <c r="X24" s="101">
        <v>12.51</v>
      </c>
      <c r="Y24" s="101">
        <v>0</v>
      </c>
      <c r="Z24" s="101">
        <v>0</v>
      </c>
      <c r="AA24" s="101">
        <v>0</v>
      </c>
      <c r="AB24" s="101">
        <v>0</v>
      </c>
      <c r="AC24" s="105">
        <v>0</v>
      </c>
      <c r="AD24" s="106">
        <v>1.29</v>
      </c>
      <c r="AE24" s="102">
        <v>0</v>
      </c>
      <c r="AF24" s="102">
        <v>0</v>
      </c>
      <c r="AG24" s="17">
        <v>0</v>
      </c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37438</v>
      </c>
      <c r="C25" s="108">
        <f>IF(ISNA(VLOOKUP($B25,'[2]MENGENLS1 01-08-2000'!$R$7:$S$71,2,0)),0,VLOOKUP($B25,'[2]MENGENLS1 01-08-2000'!$R$7:$S$71,2,0))</f>
        <v>2702</v>
      </c>
      <c r="D25" s="109">
        <f>IF(ISNA(VLOOKUP($B25,'[2]MENGENLS1 01-08-2000'!$U$7:$V$60,2,0)),0,VLOOKUP($B25,'[2]MENGENLS1 01-08-2000'!$U$7:$V$60,2,0))</f>
        <v>-1295</v>
      </c>
      <c r="E25" s="109">
        <f>IF(ISNA(VLOOKUP($B25,'[2]MENGENLS1 01-08-2000'!$X$7:$Y$27,2,0)),0,VLOOKUP($B25,'[2]MENGENLS1 01-08-2000'!$X$7:$Y$27,2,0))</f>
        <v>0</v>
      </c>
      <c r="F25" s="109">
        <f>IF(ISNA(VLOOKUP($B25,'[2]MENGENLS1 01-08-2000'!$AA$7:$AB$35,2,0)),0,VLOOKUP($B25,'[2]MENGENLS1 01-08-2000'!$AA$7:$AB$35,2,0))</f>
        <v>-186</v>
      </c>
      <c r="G25" s="109">
        <f>IF(ISNA(VLOOKUP($B25,'[2]MENGENLS1 01-08-2000'!$AD$7:$AE$38,2,0)),0,VLOOKUP($B25,'[2]MENGENLS1 01-08-2000'!$AD$7:$AE$38,2,0))</f>
        <v>0</v>
      </c>
      <c r="H25" s="109">
        <f>IF(ISNA(VLOOKUP($B25,'[2]MENGENLS1 01-08-2000'!$AG$7:$AH$20,2,0)),0,VLOOKUP($B25,'[2]MENGENLS1 01-08-2000'!$AG$7:$AH$20,2,0))</f>
        <v>0</v>
      </c>
      <c r="I25" s="109">
        <f>IF(ISNA(VLOOKUP($B25,'[2]MENGENLS1 01-08-2000'!$AJ$7:$AK$38,2,0)),0,VLOOKUP($B25,'[2]MENGENLS1 01-08-2000'!$AJ$7:$AK$38,2,0))</f>
        <v>-2048</v>
      </c>
      <c r="J25" s="109">
        <f>IF(ISNA(VLOOKUP($B25,'[2]MENGENLS1 01-08-2000'!$AM$7:$AN$38,2,0)),0,VLOOKUP($B25,'[2]MENGENLS1 01-08-2000'!$AM$7:$AN$38,2,0))</f>
        <v>0</v>
      </c>
      <c r="K25" s="109">
        <f>IF(ISNA(VLOOKUP($B25,'[2]MENGENLS1 01-08-2000'!$AP$7:$AQ$12,2,0)),0,VLOOKUP($B25,'[2]MENGENLS1 01-08-2000'!$AP$7:$AQ$12,2,0))</f>
        <v>0</v>
      </c>
      <c r="L25" s="260">
        <f>(IF(ISNA(VLOOKUP($B25,'[2]MENGENLS1 01-08-2000'!$AS$7:$AT$23,2,0)),0,VLOOKUP($B25,'[2]MENGENLS1 01-08-2000'!$AS$7:$AT$23,2,0)))*-1</f>
        <v>0</v>
      </c>
      <c r="M25" s="111">
        <v>13.46</v>
      </c>
      <c r="N25" s="111">
        <v>0</v>
      </c>
      <c r="O25" s="111">
        <v>0</v>
      </c>
      <c r="P25" s="111">
        <v>0</v>
      </c>
      <c r="Q25" s="111">
        <v>0</v>
      </c>
      <c r="R25" s="105">
        <v>0</v>
      </c>
      <c r="S25" s="106">
        <v>1.28</v>
      </c>
      <c r="T25" s="102">
        <v>0</v>
      </c>
      <c r="U25" s="102">
        <v>0</v>
      </c>
      <c r="V25" s="17">
        <v>0</v>
      </c>
      <c r="W25" s="111"/>
      <c r="X25" s="111">
        <v>13.46</v>
      </c>
      <c r="Y25" s="111">
        <v>0</v>
      </c>
      <c r="Z25" s="111">
        <v>0</v>
      </c>
      <c r="AA25" s="111">
        <v>0</v>
      </c>
      <c r="AB25" s="111">
        <v>0</v>
      </c>
      <c r="AC25" s="105">
        <v>0</v>
      </c>
      <c r="AD25" s="106">
        <v>1.28</v>
      </c>
      <c r="AE25" s="102">
        <v>0</v>
      </c>
      <c r="AF25" s="102">
        <v>0</v>
      </c>
      <c r="AG25" s="17">
        <v>0</v>
      </c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37469</v>
      </c>
      <c r="C26" s="108">
        <f>IF(ISNA(VLOOKUP($B26,'[2]MENGENLS1 01-08-2000'!$R$7:$S$71,2,0)),0,VLOOKUP($B26,'[2]MENGENLS1 01-08-2000'!$R$7:$S$71,2,0))</f>
        <v>-14294</v>
      </c>
      <c r="D26" s="109">
        <f>IF(ISNA(VLOOKUP($B26,'[2]MENGENLS1 01-08-2000'!$U$7:$V$60,2,0)),0,VLOOKUP($B26,'[2]MENGENLS1 01-08-2000'!$U$7:$V$60,2,0))</f>
        <v>-1083</v>
      </c>
      <c r="E26" s="109">
        <f>IF(ISNA(VLOOKUP($B26,'[2]MENGENLS1 01-08-2000'!$X$7:$Y$27,2,0)),0,VLOOKUP($B26,'[2]MENGENLS1 01-08-2000'!$X$7:$Y$27,2,0))</f>
        <v>0</v>
      </c>
      <c r="F26" s="109">
        <f>IF(ISNA(VLOOKUP($B26,'[2]MENGENLS1 01-08-2000'!$AA$7:$AB$35,2,0)),0,VLOOKUP($B26,'[2]MENGENLS1 01-08-2000'!$AA$7:$AB$35,2,0))</f>
        <v>-12</v>
      </c>
      <c r="G26" s="109">
        <f>IF(ISNA(VLOOKUP($B26,'[2]MENGENLS1 01-08-2000'!$AD$7:$AE$38,2,0)),0,VLOOKUP($B26,'[2]MENGENLS1 01-08-2000'!$AD$7:$AE$38,2,0))</f>
        <v>0</v>
      </c>
      <c r="H26" s="109">
        <f>IF(ISNA(VLOOKUP($B26,'[2]MENGENLS1 01-08-2000'!$AG$7:$AH$20,2,0)),0,VLOOKUP($B26,'[2]MENGENLS1 01-08-2000'!$AG$7:$AH$20,2,0))</f>
        <v>0</v>
      </c>
      <c r="I26" s="109">
        <f>IF(ISNA(VLOOKUP($B26,'[2]MENGENLS1 01-08-2000'!$AJ$7:$AK$38,2,0)),0,VLOOKUP($B26,'[2]MENGENLS1 01-08-2000'!$AJ$7:$AK$38,2,0))</f>
        <v>-394</v>
      </c>
      <c r="J26" s="109">
        <f>IF(ISNA(VLOOKUP($B26,'[2]MENGENLS1 01-08-2000'!$AM$7:$AN$38,2,0)),0,VLOOKUP($B26,'[2]MENGENLS1 01-08-2000'!$AM$7:$AN$38,2,0))</f>
        <v>0</v>
      </c>
      <c r="K26" s="109">
        <f>IF(ISNA(VLOOKUP($B26,'[2]MENGENLS1 01-08-2000'!$AP$7:$AQ$12,2,0)),0,VLOOKUP($B26,'[2]MENGENLS1 01-08-2000'!$AP$7:$AQ$12,2,0))</f>
        <v>0</v>
      </c>
      <c r="L26" s="260">
        <f>(IF(ISNA(VLOOKUP($B26,'[2]MENGENLS1 01-08-2000'!$AS$7:$AT$23,2,0)),0,VLOOKUP($B26,'[2]MENGENLS1 01-08-2000'!$AS$7:$AT$23,2,0)))*-1</f>
        <v>0</v>
      </c>
      <c r="M26" s="101">
        <v>13.28</v>
      </c>
      <c r="N26" s="101">
        <v>0.27</v>
      </c>
      <c r="O26" s="101">
        <v>0</v>
      </c>
      <c r="P26" s="101">
        <v>0</v>
      </c>
      <c r="Q26" s="101">
        <v>0</v>
      </c>
      <c r="R26" s="105">
        <v>0</v>
      </c>
      <c r="S26" s="106">
        <v>1.28</v>
      </c>
      <c r="T26" s="102">
        <v>0</v>
      </c>
      <c r="U26" s="102">
        <v>0</v>
      </c>
      <c r="V26" s="17">
        <v>0</v>
      </c>
      <c r="W26" s="101"/>
      <c r="X26" s="101">
        <v>13.28</v>
      </c>
      <c r="Y26" s="101">
        <v>0.27</v>
      </c>
      <c r="Z26" s="101">
        <v>0</v>
      </c>
      <c r="AA26" s="101">
        <v>0</v>
      </c>
      <c r="AB26" s="101">
        <v>0</v>
      </c>
      <c r="AC26" s="105">
        <v>0</v>
      </c>
      <c r="AD26" s="106">
        <v>1.28</v>
      </c>
      <c r="AE26" s="102">
        <v>0</v>
      </c>
      <c r="AF26" s="102">
        <v>0</v>
      </c>
      <c r="AG26" s="17">
        <v>0</v>
      </c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37500</v>
      </c>
      <c r="C27" s="108">
        <f>IF(ISNA(VLOOKUP($B27,'[2]MENGENLS1 01-08-2000'!$R$7:$S$71,2,0)),0,VLOOKUP($B27,'[2]MENGENLS1 01-08-2000'!$R$7:$S$71,2,0))</f>
        <v>40002</v>
      </c>
      <c r="D27" s="109">
        <f>IF(ISNA(VLOOKUP($B27,'[2]MENGENLS1 01-08-2000'!$U$7:$V$60,2,0)),0,VLOOKUP($B27,'[2]MENGENLS1 01-08-2000'!$U$7:$V$60,2,0))</f>
        <v>250</v>
      </c>
      <c r="E27" s="109">
        <f>IF(ISNA(VLOOKUP($B27,'[2]MENGENLS1 01-08-2000'!$X$7:$Y$27,2,0)),0,VLOOKUP($B27,'[2]MENGENLS1 01-08-2000'!$X$7:$Y$27,2,0))</f>
        <v>0</v>
      </c>
      <c r="F27" s="109">
        <f>IF(ISNA(VLOOKUP($B27,'[2]MENGENLS1 01-08-2000'!$AA$7:$AB$35,2,0)),0,VLOOKUP($B27,'[2]MENGENLS1 01-08-2000'!$AA$7:$AB$35,2,0))</f>
        <v>24</v>
      </c>
      <c r="G27" s="109">
        <f>IF(ISNA(VLOOKUP($B27,'[2]MENGENLS1 01-08-2000'!$AD$7:$AE$38,2,0)),0,VLOOKUP($B27,'[2]MENGENLS1 01-08-2000'!$AD$7:$AE$38,2,0))</f>
        <v>0</v>
      </c>
      <c r="H27" s="109">
        <f>IF(ISNA(VLOOKUP($B27,'[2]MENGENLS1 01-08-2000'!$AG$7:$AH$20,2,0)),0,VLOOKUP($B27,'[2]MENGENLS1 01-08-2000'!$AG$7:$AH$20,2,0))</f>
        <v>0</v>
      </c>
      <c r="I27" s="109">
        <f>IF(ISNA(VLOOKUP($B27,'[2]MENGENLS1 01-08-2000'!$AJ$7:$AK$38,2,0)),0,VLOOKUP($B27,'[2]MENGENLS1 01-08-2000'!$AJ$7:$AK$38,2,0))</f>
        <v>-389</v>
      </c>
      <c r="J27" s="109">
        <f>IF(ISNA(VLOOKUP($B27,'[2]MENGENLS1 01-08-2000'!$AM$7:$AN$38,2,0)),0,VLOOKUP($B27,'[2]MENGENLS1 01-08-2000'!$AM$7:$AN$38,2,0))</f>
        <v>0</v>
      </c>
      <c r="K27" s="109">
        <f>IF(ISNA(VLOOKUP($B27,'[2]MENGENLS1 01-08-2000'!$AP$7:$AQ$12,2,0)),0,VLOOKUP($B27,'[2]MENGENLS1 01-08-2000'!$AP$7:$AQ$12,2,0))</f>
        <v>0</v>
      </c>
      <c r="L27" s="260">
        <f>(IF(ISNA(VLOOKUP($B27,'[2]MENGENLS1 01-08-2000'!$AS$7:$AT$23,2,0)),0,VLOOKUP($B27,'[2]MENGENLS1 01-08-2000'!$AS$7:$AT$23,2,0)))*-1</f>
        <v>0</v>
      </c>
      <c r="M27" s="111">
        <v>13.12</v>
      </c>
      <c r="N27" s="111">
        <v>0</v>
      </c>
      <c r="O27" s="111">
        <v>0</v>
      </c>
      <c r="P27" s="111">
        <v>0</v>
      </c>
      <c r="Q27" s="111">
        <v>0</v>
      </c>
      <c r="R27" s="105">
        <v>0</v>
      </c>
      <c r="S27" s="106">
        <v>1.27</v>
      </c>
      <c r="T27" s="102">
        <v>0</v>
      </c>
      <c r="U27" s="102">
        <v>0</v>
      </c>
      <c r="V27" s="17">
        <v>0</v>
      </c>
      <c r="W27" s="111"/>
      <c r="X27" s="111">
        <v>13.12</v>
      </c>
      <c r="Y27" s="111">
        <v>0</v>
      </c>
      <c r="Z27" s="111">
        <v>0</v>
      </c>
      <c r="AA27" s="111">
        <v>0</v>
      </c>
      <c r="AB27" s="111">
        <v>0</v>
      </c>
      <c r="AC27" s="105">
        <v>0</v>
      </c>
      <c r="AD27" s="106">
        <v>1.27</v>
      </c>
      <c r="AE27" s="102">
        <v>0</v>
      </c>
      <c r="AF27" s="102">
        <v>0</v>
      </c>
      <c r="AG27" s="17">
        <v>0</v>
      </c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37530</v>
      </c>
      <c r="C28" s="108">
        <f>IF(ISNA(VLOOKUP($B28,'[2]MENGENLS1 01-08-2000'!$R$7:$S$71,2,0)),0,VLOOKUP($B28,'[2]MENGENLS1 01-08-2000'!$R$7:$S$71,2,0))</f>
        <v>-301</v>
      </c>
      <c r="D28" s="109">
        <f>IF(ISNA(VLOOKUP($B28,'[2]MENGENLS1 01-08-2000'!$U$7:$V$60,2,0)),0,VLOOKUP($B28,'[2]MENGENLS1 01-08-2000'!$U$7:$V$60,2,0))</f>
        <v>-25</v>
      </c>
      <c r="E28" s="109">
        <f>IF(ISNA(VLOOKUP($B28,'[2]MENGENLS1 01-08-2000'!$X$7:$Y$27,2,0)),0,VLOOKUP($B28,'[2]MENGENLS1 01-08-2000'!$X$7:$Y$27,2,0))</f>
        <v>0</v>
      </c>
      <c r="F28" s="109">
        <f>IF(ISNA(VLOOKUP($B28,'[2]MENGENLS1 01-08-2000'!$AA$7:$AB$35,2,0)),0,VLOOKUP($B28,'[2]MENGENLS1 01-08-2000'!$AA$7:$AB$35,2,0))</f>
        <v>-6</v>
      </c>
      <c r="G28" s="109">
        <f>IF(ISNA(VLOOKUP($B28,'[2]MENGENLS1 01-08-2000'!$AD$7:$AE$38,2,0)),0,VLOOKUP($B28,'[2]MENGENLS1 01-08-2000'!$AD$7:$AE$38,2,0))</f>
        <v>0</v>
      </c>
      <c r="H28" s="109">
        <f>IF(ISNA(VLOOKUP($B28,'[2]MENGENLS1 01-08-2000'!$AG$7:$AH$20,2,0)),0,VLOOKUP($B28,'[2]MENGENLS1 01-08-2000'!$AG$7:$AH$20,2,0))</f>
        <v>0</v>
      </c>
      <c r="I28" s="109">
        <f>IF(ISNA(VLOOKUP($B28,'[2]MENGENLS1 01-08-2000'!$AJ$7:$AK$38,2,0)),0,VLOOKUP($B28,'[2]MENGENLS1 01-08-2000'!$AJ$7:$AK$38,2,0))</f>
        <v>216</v>
      </c>
      <c r="J28" s="109">
        <f>IF(ISNA(VLOOKUP($B28,'[2]MENGENLS1 01-08-2000'!$AM$7:$AN$38,2,0)),0,VLOOKUP($B28,'[2]MENGENLS1 01-08-2000'!$AM$7:$AN$38,2,0))</f>
        <v>0</v>
      </c>
      <c r="K28" s="109">
        <f>IF(ISNA(VLOOKUP($B28,'[2]MENGENLS1 01-08-2000'!$AP$7:$AQ$12,2,0)),0,VLOOKUP($B28,'[2]MENGENLS1 01-08-2000'!$AP$7:$AQ$12,2,0))</f>
        <v>0</v>
      </c>
      <c r="L28" s="260">
        <f>(IF(ISNA(VLOOKUP($B28,'[2]MENGENLS1 01-08-2000'!$AS$7:$AT$23,2,0)),0,VLOOKUP($B28,'[2]MENGENLS1 01-08-2000'!$AS$7:$AT$23,2,0)))*-1</f>
        <v>0</v>
      </c>
      <c r="M28" s="101">
        <v>13.02</v>
      </c>
      <c r="N28" s="101">
        <v>0</v>
      </c>
      <c r="O28" s="101">
        <v>0</v>
      </c>
      <c r="P28" s="101">
        <v>0</v>
      </c>
      <c r="Q28" s="101">
        <v>0</v>
      </c>
      <c r="R28" s="105">
        <v>0</v>
      </c>
      <c r="S28" s="106">
        <v>1.27</v>
      </c>
      <c r="T28" s="102">
        <v>0</v>
      </c>
      <c r="U28" s="102">
        <v>0</v>
      </c>
      <c r="V28" s="17">
        <v>0</v>
      </c>
      <c r="W28" s="101"/>
      <c r="X28" s="101">
        <v>13.02</v>
      </c>
      <c r="Y28" s="101">
        <v>0</v>
      </c>
      <c r="Z28" s="101">
        <v>0</v>
      </c>
      <c r="AA28" s="101">
        <v>0</v>
      </c>
      <c r="AB28" s="101">
        <v>0</v>
      </c>
      <c r="AC28" s="105">
        <v>0</v>
      </c>
      <c r="AD28" s="106">
        <v>1.27</v>
      </c>
      <c r="AE28" s="102">
        <v>0</v>
      </c>
      <c r="AF28" s="102">
        <v>0</v>
      </c>
      <c r="AG28" s="17">
        <v>0</v>
      </c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37561</v>
      </c>
      <c r="C29" s="108">
        <f>IF(ISNA(VLOOKUP($B29,'[2]MENGENLS1 01-08-2000'!$R$7:$S$71,2,0)),0,VLOOKUP($B29,'[2]MENGENLS1 01-08-2000'!$R$7:$S$71,2,0))</f>
        <v>3554</v>
      </c>
      <c r="D29" s="109">
        <f>IF(ISNA(VLOOKUP($B29,'[2]MENGENLS1 01-08-2000'!$U$7:$V$60,2,0)),0,VLOOKUP($B29,'[2]MENGENLS1 01-08-2000'!$U$7:$V$60,2,0))</f>
        <v>50</v>
      </c>
      <c r="E29" s="109">
        <f>IF(ISNA(VLOOKUP($B29,'[2]MENGENLS1 01-08-2000'!$X$7:$Y$27,2,0)),0,VLOOKUP($B29,'[2]MENGENLS1 01-08-2000'!$X$7:$Y$27,2,0))</f>
        <v>0</v>
      </c>
      <c r="F29" s="109">
        <f>IF(ISNA(VLOOKUP($B29,'[2]MENGENLS1 01-08-2000'!$AA$7:$AB$35,2,0)),0,VLOOKUP($B29,'[2]MENGENLS1 01-08-2000'!$AA$7:$AB$35,2,0))</f>
        <v>-12</v>
      </c>
      <c r="G29" s="109">
        <f>IF(ISNA(VLOOKUP($B29,'[2]MENGENLS1 01-08-2000'!$AD$7:$AE$38,2,0)),0,VLOOKUP($B29,'[2]MENGENLS1 01-08-2000'!$AD$7:$AE$38,2,0))</f>
        <v>0</v>
      </c>
      <c r="H29" s="109">
        <f>IF(ISNA(VLOOKUP($B29,'[2]MENGENLS1 01-08-2000'!$AG$7:$AH$20,2,0)),0,VLOOKUP($B29,'[2]MENGENLS1 01-08-2000'!$AG$7:$AH$20,2,0))</f>
        <v>0</v>
      </c>
      <c r="I29" s="109">
        <f>IF(ISNA(VLOOKUP($B29,'[2]MENGENLS1 01-08-2000'!$AJ$7:$AK$38,2,0)),0,VLOOKUP($B29,'[2]MENGENLS1 01-08-2000'!$AJ$7:$AK$38,2,0))</f>
        <v>221</v>
      </c>
      <c r="J29" s="109">
        <f>IF(ISNA(VLOOKUP($B29,'[2]MENGENLS1 01-08-2000'!$AM$7:$AN$38,2,0)),0,VLOOKUP($B29,'[2]MENGENLS1 01-08-2000'!$AM$7:$AN$38,2,0))</f>
        <v>0</v>
      </c>
      <c r="K29" s="109">
        <f>IF(ISNA(VLOOKUP($B29,'[2]MENGENLS1 01-08-2000'!$AP$7:$AQ$12,2,0)),0,VLOOKUP($B29,'[2]MENGENLS1 01-08-2000'!$AP$7:$AQ$12,2,0))</f>
        <v>0</v>
      </c>
      <c r="L29" s="260">
        <f>(IF(ISNA(VLOOKUP($B29,'[2]MENGENLS1 01-08-2000'!$AS$7:$AT$23,2,0)),0,VLOOKUP($B29,'[2]MENGENLS1 01-08-2000'!$AS$7:$AT$23,2,0)))*-1</f>
        <v>0</v>
      </c>
      <c r="M29" s="111">
        <v>12.99</v>
      </c>
      <c r="N29" s="111">
        <v>0</v>
      </c>
      <c r="O29" s="111">
        <v>0</v>
      </c>
      <c r="P29" s="111">
        <v>0</v>
      </c>
      <c r="Q29" s="111">
        <v>0</v>
      </c>
      <c r="R29" s="105">
        <v>0</v>
      </c>
      <c r="S29" s="106">
        <v>1.27</v>
      </c>
      <c r="T29" s="102">
        <v>0</v>
      </c>
      <c r="U29" s="102">
        <v>0</v>
      </c>
      <c r="V29" s="17">
        <v>0</v>
      </c>
      <c r="W29" s="111"/>
      <c r="X29" s="111">
        <v>12.99</v>
      </c>
      <c r="Y29" s="111">
        <v>0</v>
      </c>
      <c r="Z29" s="111">
        <v>0</v>
      </c>
      <c r="AA29" s="111">
        <v>0</v>
      </c>
      <c r="AB29" s="111">
        <v>0</v>
      </c>
      <c r="AC29" s="105">
        <v>0</v>
      </c>
      <c r="AD29" s="106">
        <v>1.27</v>
      </c>
      <c r="AE29" s="102">
        <v>0</v>
      </c>
      <c r="AF29" s="102">
        <v>0</v>
      </c>
      <c r="AG29" s="17">
        <v>0</v>
      </c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37591</v>
      </c>
      <c r="C30" s="108">
        <f>IF(ISNA(VLOOKUP($B30,'[2]MENGENLS1 01-08-2000'!$R$7:$S$71,2,0)),0,VLOOKUP($B30,'[2]MENGENLS1 01-08-2000'!$R$7:$S$71,2,0))</f>
        <v>-12551</v>
      </c>
      <c r="D30" s="109">
        <f>IF(ISNA(VLOOKUP($B30,'[2]MENGENLS1 01-08-2000'!$U$7:$V$60,2,0)),0,VLOOKUP($B30,'[2]MENGENLS1 01-08-2000'!$U$7:$V$60,2,0))</f>
        <v>150</v>
      </c>
      <c r="E30" s="109">
        <f>IF(ISNA(VLOOKUP($B30,'[2]MENGENLS1 01-08-2000'!$X$7:$Y$27,2,0)),0,VLOOKUP($B30,'[2]MENGENLS1 01-08-2000'!$X$7:$Y$27,2,0))</f>
        <v>0</v>
      </c>
      <c r="F30" s="109">
        <f>IF(ISNA(VLOOKUP($B30,'[2]MENGENLS1 01-08-2000'!$AA$7:$AB$35,2,0)),0,VLOOKUP($B30,'[2]MENGENLS1 01-08-2000'!$AA$7:$AB$35,2,0))</f>
        <v>0</v>
      </c>
      <c r="G30" s="109">
        <f>IF(ISNA(VLOOKUP($B30,'[2]MENGENLS1 01-08-2000'!$AD$7:$AE$38,2,0)),0,VLOOKUP($B30,'[2]MENGENLS1 01-08-2000'!$AD$7:$AE$38,2,0))</f>
        <v>0</v>
      </c>
      <c r="H30" s="109">
        <f>IF(ISNA(VLOOKUP($B30,'[2]MENGENLS1 01-08-2000'!$AG$7:$AH$20,2,0)),0,VLOOKUP($B30,'[2]MENGENLS1 01-08-2000'!$AG$7:$AH$20,2,0))</f>
        <v>0</v>
      </c>
      <c r="I30" s="109">
        <f>IF(ISNA(VLOOKUP($B30,'[2]MENGENLS1 01-08-2000'!$AJ$7:$AK$38,2,0)),0,VLOOKUP($B30,'[2]MENGENLS1 01-08-2000'!$AJ$7:$AK$38,2,0))</f>
        <v>225</v>
      </c>
      <c r="J30" s="109">
        <f>IF(ISNA(VLOOKUP($B30,'[2]MENGENLS1 01-08-2000'!$AM$7:$AN$38,2,0)),0,VLOOKUP($B30,'[2]MENGENLS1 01-08-2000'!$AM$7:$AN$38,2,0))</f>
        <v>0</v>
      </c>
      <c r="K30" s="109">
        <f>IF(ISNA(VLOOKUP($B30,'[2]MENGENLS1 01-08-2000'!$AP$7:$AQ$12,2,0)),0,VLOOKUP($B30,'[2]MENGENLS1 01-08-2000'!$AP$7:$AQ$12,2,0))</f>
        <v>0</v>
      </c>
      <c r="L30" s="260">
        <f>(IF(ISNA(VLOOKUP($B30,'[2]MENGENLS1 01-08-2000'!$AS$7:$AT$23,2,0)),0,VLOOKUP($B30,'[2]MENGENLS1 01-08-2000'!$AS$7:$AT$23,2,0)))*-1</f>
        <v>0</v>
      </c>
      <c r="M30" s="101">
        <v>13</v>
      </c>
      <c r="N30" s="101">
        <v>0</v>
      </c>
      <c r="O30" s="101">
        <v>0</v>
      </c>
      <c r="P30" s="101">
        <v>0</v>
      </c>
      <c r="Q30" s="101">
        <v>0</v>
      </c>
      <c r="R30" s="105">
        <v>0</v>
      </c>
      <c r="S30" s="106">
        <v>1.26</v>
      </c>
      <c r="T30" s="102">
        <v>0</v>
      </c>
      <c r="U30" s="102">
        <v>0</v>
      </c>
      <c r="V30" s="17">
        <v>0</v>
      </c>
      <c r="W30" s="101"/>
      <c r="X30" s="101">
        <v>13</v>
      </c>
      <c r="Y30" s="101">
        <v>0</v>
      </c>
      <c r="Z30" s="101">
        <v>0</v>
      </c>
      <c r="AA30" s="101">
        <v>0</v>
      </c>
      <c r="AB30" s="101">
        <v>0</v>
      </c>
      <c r="AC30" s="105">
        <v>0</v>
      </c>
      <c r="AD30" s="106">
        <v>1.26</v>
      </c>
      <c r="AE30" s="102">
        <v>0</v>
      </c>
      <c r="AF30" s="102">
        <v>0</v>
      </c>
      <c r="AG30" s="17">
        <v>0</v>
      </c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37622</v>
      </c>
      <c r="C31" s="108">
        <f>IF(ISNA(VLOOKUP($B31,'[2]MENGENLS1 01-08-2000'!$R$7:$S$71,2,0)),0,VLOOKUP($B31,'[2]MENGENLS1 01-08-2000'!$R$7:$S$71,2,0))</f>
        <v>-1095</v>
      </c>
      <c r="D31" s="109">
        <f>IF(ISNA(VLOOKUP($B31,'[2]MENGENLS1 01-08-2000'!$U$7:$V$60,2,0)),0,VLOOKUP($B31,'[2]MENGENLS1 01-08-2000'!$U$7:$V$60,2,0))</f>
        <v>100</v>
      </c>
      <c r="E31" s="109">
        <f>IF(ISNA(VLOOKUP($B31,'[2]MENGENLS1 01-08-2000'!$X$7:$Y$27,2,0)),0,VLOOKUP($B31,'[2]MENGENLS1 01-08-2000'!$X$7:$Y$27,2,0))</f>
        <v>0</v>
      </c>
      <c r="F31" s="109">
        <f>IF(ISNA(VLOOKUP($B31,'[2]MENGENLS1 01-08-2000'!$AA$7:$AB$35,2,0)),0,VLOOKUP($B31,'[2]MENGENLS1 01-08-2000'!$AA$7:$AB$35,2,0))</f>
        <v>0</v>
      </c>
      <c r="G31" s="109">
        <f>IF(ISNA(VLOOKUP($B31,'[2]MENGENLS1 01-08-2000'!$AD$7:$AE$38,2,0)),0,VLOOKUP($B31,'[2]MENGENLS1 01-08-2000'!$AD$7:$AE$38,2,0))</f>
        <v>0</v>
      </c>
      <c r="H31" s="109">
        <f>IF(ISNA(VLOOKUP($B31,'[2]MENGENLS1 01-08-2000'!$AG$7:$AH$20,2,0)),0,VLOOKUP($B31,'[2]MENGENLS1 01-08-2000'!$AG$7:$AH$20,2,0))</f>
        <v>0</v>
      </c>
      <c r="I31" s="109">
        <f>IF(ISNA(VLOOKUP($B31,'[2]MENGENLS1 01-08-2000'!$AJ$7:$AK$38,2,0)),0,VLOOKUP($B31,'[2]MENGENLS1 01-08-2000'!$AJ$7:$AK$38,2,0))</f>
        <v>230</v>
      </c>
      <c r="J31" s="109">
        <f>IF(ISNA(VLOOKUP($B31,'[2]MENGENLS1 01-08-2000'!$AM$7:$AN$38,2,0)),0,VLOOKUP($B31,'[2]MENGENLS1 01-08-2000'!$AM$7:$AN$38,2,0))</f>
        <v>0</v>
      </c>
      <c r="K31" s="109">
        <f>IF(ISNA(VLOOKUP($B31,'[2]MENGENLS1 01-08-2000'!$AP$7:$AQ$12,2,0)),0,VLOOKUP($B31,'[2]MENGENLS1 01-08-2000'!$AP$7:$AQ$12,2,0))</f>
        <v>0</v>
      </c>
      <c r="L31" s="260">
        <f>(IF(ISNA(VLOOKUP($B31,'[2]MENGENLS1 01-08-2000'!$AS$7:$AT$23,2,0)),0,VLOOKUP($B31,'[2]MENGENLS1 01-08-2000'!$AS$7:$AT$23,2,0)))*-1</f>
        <v>0</v>
      </c>
      <c r="M31" s="111">
        <v>7.69</v>
      </c>
      <c r="N31" s="111">
        <v>0</v>
      </c>
      <c r="O31" s="111">
        <v>0</v>
      </c>
      <c r="P31" s="111">
        <v>0</v>
      </c>
      <c r="Q31" s="111">
        <v>0</v>
      </c>
      <c r="R31" s="105">
        <v>0</v>
      </c>
      <c r="S31" s="106">
        <v>1.26</v>
      </c>
      <c r="T31" s="102">
        <v>0</v>
      </c>
      <c r="U31" s="102">
        <v>0</v>
      </c>
      <c r="V31" s="17">
        <v>0</v>
      </c>
      <c r="W31" s="111"/>
      <c r="X31" s="111">
        <v>7.69</v>
      </c>
      <c r="Y31" s="111">
        <v>0</v>
      </c>
      <c r="Z31" s="111">
        <v>0</v>
      </c>
      <c r="AA31" s="111">
        <v>0</v>
      </c>
      <c r="AB31" s="111">
        <v>0</v>
      </c>
      <c r="AC31" s="105">
        <v>0</v>
      </c>
      <c r="AD31" s="106">
        <v>1.26</v>
      </c>
      <c r="AE31" s="102">
        <v>0</v>
      </c>
      <c r="AF31" s="102">
        <v>0</v>
      </c>
      <c r="AG31" s="17">
        <v>0</v>
      </c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37653</v>
      </c>
      <c r="C32" s="108">
        <f>IF(ISNA(VLOOKUP($B32,'[2]MENGENLS1 01-08-2000'!$R$7:$S$71,2,0)),0,VLOOKUP($B32,'[2]MENGENLS1 01-08-2000'!$R$7:$S$71,2,0))</f>
        <v>-5710</v>
      </c>
      <c r="D32" s="109">
        <f>IF(ISNA(VLOOKUP($B32,'[2]MENGENLS1 01-08-2000'!$U$7:$V$60,2,0)),0,VLOOKUP($B32,'[2]MENGENLS1 01-08-2000'!$U$7:$V$60,2,0))</f>
        <v>100</v>
      </c>
      <c r="E32" s="109">
        <f>IF(ISNA(VLOOKUP($B32,'[2]MENGENLS1 01-08-2000'!$X$7:$Y$27,2,0)),0,VLOOKUP($B32,'[2]MENGENLS1 01-08-2000'!$X$7:$Y$27,2,0))</f>
        <v>0</v>
      </c>
      <c r="F32" s="109">
        <f>IF(ISNA(VLOOKUP($B32,'[2]MENGENLS1 01-08-2000'!$AA$7:$AB$35,2,0)),0,VLOOKUP($B32,'[2]MENGENLS1 01-08-2000'!$AA$7:$AB$35,2,0))</f>
        <v>0</v>
      </c>
      <c r="G32" s="109">
        <f>IF(ISNA(VLOOKUP($B32,'[2]MENGENLS1 01-08-2000'!$AD$7:$AE$38,2,0)),0,VLOOKUP($B32,'[2]MENGENLS1 01-08-2000'!$AD$7:$AE$38,2,0))</f>
        <v>0</v>
      </c>
      <c r="H32" s="109">
        <f>IF(ISNA(VLOOKUP($B32,'[2]MENGENLS1 01-08-2000'!$AG$7:$AH$20,2,0)),0,VLOOKUP($B32,'[2]MENGENLS1 01-08-2000'!$AG$7:$AH$20,2,0))</f>
        <v>0</v>
      </c>
      <c r="I32" s="109">
        <f>IF(ISNA(VLOOKUP($B32,'[2]MENGENLS1 01-08-2000'!$AJ$7:$AK$38,2,0)),0,VLOOKUP($B32,'[2]MENGENLS1 01-08-2000'!$AJ$7:$AK$38,2,0))</f>
        <v>0</v>
      </c>
      <c r="J32" s="109">
        <f>IF(ISNA(VLOOKUP($B32,'[2]MENGENLS1 01-08-2000'!$AM$7:$AN$38,2,0)),0,VLOOKUP($B32,'[2]MENGENLS1 01-08-2000'!$AM$7:$AN$38,2,0))</f>
        <v>0</v>
      </c>
      <c r="K32" s="109">
        <f>IF(ISNA(VLOOKUP($B32,'[2]MENGENLS1 01-08-2000'!$AP$7:$AQ$12,2,0)),0,VLOOKUP($B32,'[2]MENGENLS1 01-08-2000'!$AP$7:$AQ$12,2,0))</f>
        <v>0</v>
      </c>
      <c r="M32" s="101">
        <v>7.8</v>
      </c>
      <c r="N32" s="101">
        <v>0</v>
      </c>
      <c r="O32" s="101">
        <v>0</v>
      </c>
      <c r="P32" s="101">
        <v>0</v>
      </c>
      <c r="Q32" s="101">
        <v>0</v>
      </c>
      <c r="R32" s="105">
        <v>0</v>
      </c>
      <c r="S32" s="106">
        <v>0</v>
      </c>
      <c r="T32" s="102">
        <v>0</v>
      </c>
      <c r="U32" s="102">
        <v>0</v>
      </c>
      <c r="V32" s="17">
        <v>0</v>
      </c>
      <c r="W32" s="101"/>
      <c r="X32" s="101">
        <v>7.8</v>
      </c>
      <c r="Y32" s="101">
        <v>0</v>
      </c>
      <c r="Z32" s="101">
        <v>0</v>
      </c>
      <c r="AA32" s="101">
        <v>0</v>
      </c>
      <c r="AB32" s="101">
        <v>0</v>
      </c>
      <c r="AC32" s="105">
        <v>0</v>
      </c>
      <c r="AD32" s="106">
        <v>0</v>
      </c>
      <c r="AE32" s="102">
        <v>0</v>
      </c>
      <c r="AF32" s="102">
        <v>0</v>
      </c>
      <c r="AG32" s="17">
        <v>0</v>
      </c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37681</v>
      </c>
      <c r="C33" s="108">
        <f>IF(ISNA(VLOOKUP($B33,'[2]MENGENLS1 01-08-2000'!$R$7:$S$71,2,0)),0,VLOOKUP($B33,'[2]MENGENLS1 01-08-2000'!$R$7:$S$71,2,0))</f>
        <v>-5640</v>
      </c>
      <c r="D33" s="109">
        <f>IF(ISNA(VLOOKUP($B33,'[2]MENGENLS1 01-08-2000'!$U$7:$V$60,2,0)),0,VLOOKUP($B33,'[2]MENGENLS1 01-08-2000'!$U$7:$V$60,2,0))</f>
        <v>-25</v>
      </c>
      <c r="E33" s="109">
        <f>IF(ISNA(VLOOKUP($B33,'[2]MENGENLS1 01-08-2000'!$X$7:$Y$27,2,0)),0,VLOOKUP($B33,'[2]MENGENLS1 01-08-2000'!$X$7:$Y$27,2,0))</f>
        <v>0</v>
      </c>
      <c r="F33" s="109">
        <f>IF(ISNA(VLOOKUP($B33,'[2]MENGENLS1 01-08-2000'!$AA$7:$AB$35,2,0)),0,VLOOKUP($B33,'[2]MENGENLS1 01-08-2000'!$AA$7:$AB$35,2,0))</f>
        <v>0</v>
      </c>
      <c r="G33" s="109">
        <f>IF(ISNA(VLOOKUP($B33,'[2]MENGENLS1 01-08-2000'!$AD$7:$AE$38,2,0)),0,VLOOKUP($B33,'[2]MENGENLS1 01-08-2000'!$AD$7:$AE$38,2,0))</f>
        <v>0</v>
      </c>
      <c r="H33" s="109">
        <f>IF(ISNA(VLOOKUP($B33,'[2]MENGENLS1 01-08-2000'!$AG$7:$AH$20,2,0)),0,VLOOKUP($B33,'[2]MENGENLS1 01-08-2000'!$AG$7:$AH$20,2,0))</f>
        <v>0</v>
      </c>
      <c r="I33" s="109">
        <f>IF(ISNA(VLOOKUP($B33,'[2]MENGENLS1 01-08-2000'!$AJ$7:$AK$38,2,0)),0,VLOOKUP($B33,'[2]MENGENLS1 01-08-2000'!$AJ$7:$AK$38,2,0))</f>
        <v>0</v>
      </c>
      <c r="J33" s="109">
        <f>IF(ISNA(VLOOKUP($B33,'[2]MENGENLS1 01-08-2000'!$AM$7:$AN$38,2,0)),0,VLOOKUP($B33,'[2]MENGENLS1 01-08-2000'!$AM$7:$AN$38,2,0))</f>
        <v>0</v>
      </c>
      <c r="K33" s="109">
        <f>IF(ISNA(VLOOKUP($B33,'[2]MENGENLS1 01-08-2000'!$AP$7:$AQ$12,2,0)),0,VLOOKUP($B33,'[2]MENGENLS1 01-08-2000'!$AP$7:$AQ$12,2,0))</f>
        <v>0</v>
      </c>
      <c r="M33" s="111">
        <v>7.81</v>
      </c>
      <c r="N33" s="111">
        <v>0</v>
      </c>
      <c r="O33" s="111">
        <v>0</v>
      </c>
      <c r="P33" s="111">
        <v>0</v>
      </c>
      <c r="Q33" s="111">
        <v>0</v>
      </c>
      <c r="R33" s="105">
        <v>0</v>
      </c>
      <c r="S33" s="106">
        <v>0</v>
      </c>
      <c r="T33" s="102">
        <v>0</v>
      </c>
      <c r="U33" s="102">
        <v>0</v>
      </c>
      <c r="V33" s="17">
        <v>0</v>
      </c>
      <c r="W33" s="111"/>
      <c r="X33" s="111">
        <v>7.81</v>
      </c>
      <c r="Y33" s="111">
        <v>0</v>
      </c>
      <c r="Z33" s="111">
        <v>0</v>
      </c>
      <c r="AA33" s="111">
        <v>0</v>
      </c>
      <c r="AB33" s="111">
        <v>0</v>
      </c>
      <c r="AC33" s="105">
        <v>0</v>
      </c>
      <c r="AD33" s="106">
        <v>0</v>
      </c>
      <c r="AE33" s="102">
        <v>0</v>
      </c>
      <c r="AF33" s="102">
        <v>0</v>
      </c>
      <c r="AG33" s="17">
        <v>0</v>
      </c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37712</v>
      </c>
      <c r="C34" s="108">
        <f>IF(ISNA(VLOOKUP($B34,'[2]MENGENLS1 01-08-2000'!$R$7:$S$71,2,0)),0,VLOOKUP($B34,'[2]MENGENLS1 01-08-2000'!$R$7:$S$71,2,0))</f>
        <v>53</v>
      </c>
      <c r="D34" s="109">
        <f>IF(ISNA(VLOOKUP($B34,'[2]MENGENLS1 01-08-2000'!$U$7:$V$60,2,0)),0,VLOOKUP($B34,'[2]MENGENLS1 01-08-2000'!$U$7:$V$60,2,0))</f>
        <v>100</v>
      </c>
      <c r="E34" s="109">
        <f>IF(ISNA(VLOOKUP($B34,'[2]MENGENLS1 01-08-2000'!$X$7:$Y$27,2,0)),0,VLOOKUP($B34,'[2]MENGENLS1 01-08-2000'!$X$7:$Y$27,2,0))</f>
        <v>0</v>
      </c>
      <c r="F34" s="109">
        <f>IF(ISNA(VLOOKUP($B34,'[2]MENGENLS1 01-08-2000'!$AA$7:$AB$35,2,0)),0,VLOOKUP($B34,'[2]MENGENLS1 01-08-2000'!$AA$7:$AB$35,2,0))</f>
        <v>0</v>
      </c>
      <c r="G34" s="109">
        <f>IF(ISNA(VLOOKUP($B34,'[2]MENGENLS1 01-08-2000'!$AD$7:$AE$38,2,0)),0,VLOOKUP($B34,'[2]MENGENLS1 01-08-2000'!$AD$7:$AE$38,2,0))</f>
        <v>0</v>
      </c>
      <c r="H34" s="109">
        <f>IF(ISNA(VLOOKUP($B34,'[2]MENGENLS1 01-08-2000'!$AG$7:$AH$20,2,0)),0,VLOOKUP($B34,'[2]MENGENLS1 01-08-2000'!$AG$7:$AH$20,2,0))</f>
        <v>0</v>
      </c>
      <c r="I34" s="109">
        <f>IF(ISNA(VLOOKUP($B34,'[2]MENGENLS1 01-08-2000'!$AJ$7:$AK$38,2,0)),0,VLOOKUP($B34,'[2]MENGENLS1 01-08-2000'!$AJ$7:$AK$38,2,0))</f>
        <v>0</v>
      </c>
      <c r="J34" s="109">
        <f>IF(ISNA(VLOOKUP($B34,'[2]MENGENLS1 01-08-2000'!$AM$7:$AN$38,2,0)),0,VLOOKUP($B34,'[2]MENGENLS1 01-08-2000'!$AM$7:$AN$38,2,0))</f>
        <v>0</v>
      </c>
      <c r="K34" s="109">
        <f>IF(ISNA(VLOOKUP($B34,'[2]MENGENLS1 01-08-2000'!$AP$7:$AQ$12,2,0)),0,VLOOKUP($B34,'[2]MENGENLS1 01-08-2000'!$AP$7:$AQ$12,2,0))</f>
        <v>0</v>
      </c>
      <c r="M34" s="101">
        <v>7.81</v>
      </c>
      <c r="N34" s="101">
        <v>0</v>
      </c>
      <c r="O34" s="101">
        <v>0</v>
      </c>
      <c r="P34" s="101">
        <v>0</v>
      </c>
      <c r="Q34" s="101">
        <v>0</v>
      </c>
      <c r="R34" s="105">
        <v>0</v>
      </c>
      <c r="S34" s="106">
        <v>0</v>
      </c>
      <c r="T34" s="102">
        <v>0</v>
      </c>
      <c r="U34" s="102">
        <v>0</v>
      </c>
      <c r="V34" s="17">
        <v>0</v>
      </c>
      <c r="W34" s="101"/>
      <c r="X34" s="101">
        <v>7.81</v>
      </c>
      <c r="Y34" s="101">
        <v>0</v>
      </c>
      <c r="Z34" s="101">
        <v>0</v>
      </c>
      <c r="AA34" s="101">
        <v>0</v>
      </c>
      <c r="AB34" s="101">
        <v>0</v>
      </c>
      <c r="AC34" s="105">
        <v>0</v>
      </c>
      <c r="AD34" s="106">
        <v>0</v>
      </c>
      <c r="AE34" s="102">
        <v>0</v>
      </c>
      <c r="AF34" s="102">
        <v>0</v>
      </c>
      <c r="AG34" s="17">
        <v>0</v>
      </c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37742</v>
      </c>
      <c r="C35" s="108">
        <f>IF(ISNA(VLOOKUP($B35,'[2]MENGENLS1 01-08-2000'!$R$7:$S$71,2,0)),0,VLOOKUP($B35,'[2]MENGENLS1 01-08-2000'!$R$7:$S$71,2,0))</f>
        <v>44</v>
      </c>
      <c r="D35" s="109">
        <f>IF(ISNA(VLOOKUP($B35,'[2]MENGENLS1 01-08-2000'!$U$7:$V$60,2,0)),0,VLOOKUP($B35,'[2]MENGENLS1 01-08-2000'!$U$7:$V$60,2,0))</f>
        <v>100</v>
      </c>
      <c r="E35" s="109">
        <f>IF(ISNA(VLOOKUP($B35,'[2]MENGENLS1 01-08-2000'!$X$7:$Y$27,2,0)),0,VLOOKUP($B35,'[2]MENGENLS1 01-08-2000'!$X$7:$Y$27,2,0))</f>
        <v>0</v>
      </c>
      <c r="F35" s="109">
        <f>IF(ISNA(VLOOKUP($B35,'[2]MENGENLS1 01-08-2000'!$AA$7:$AB$35,2,0)),0,VLOOKUP($B35,'[2]MENGENLS1 01-08-2000'!$AA$7:$AB$35,2,0))</f>
        <v>0</v>
      </c>
      <c r="G35" s="109">
        <f>IF(ISNA(VLOOKUP($B35,'[2]MENGENLS1 01-08-2000'!$AD$7:$AE$38,2,0)),0,VLOOKUP($B35,'[2]MENGENLS1 01-08-2000'!$AD$7:$AE$38,2,0))</f>
        <v>0</v>
      </c>
      <c r="H35" s="109">
        <f>IF(ISNA(VLOOKUP($B35,'[2]MENGENLS1 01-08-2000'!$AG$7:$AH$20,2,0)),0,VLOOKUP($B35,'[2]MENGENLS1 01-08-2000'!$AG$7:$AH$20,2,0))</f>
        <v>0</v>
      </c>
      <c r="I35" s="109">
        <f>IF(ISNA(VLOOKUP($B35,'[2]MENGENLS1 01-08-2000'!$AJ$7:$AK$38,2,0)),0,VLOOKUP($B35,'[2]MENGENLS1 01-08-2000'!$AJ$7:$AK$38,2,0))</f>
        <v>0</v>
      </c>
      <c r="J35" s="109">
        <f>IF(ISNA(VLOOKUP($B35,'[2]MENGENLS1 01-08-2000'!$AM$7:$AN$38,2,0)),0,VLOOKUP($B35,'[2]MENGENLS1 01-08-2000'!$AM$7:$AN$38,2,0))</f>
        <v>0</v>
      </c>
      <c r="K35" s="109">
        <f>IF(ISNA(VLOOKUP($B35,'[2]MENGENLS1 01-08-2000'!$AP$7:$AQ$12,2,0)),0,VLOOKUP($B35,'[2]MENGENLS1 01-08-2000'!$AP$7:$AQ$12,2,0))</f>
        <v>0</v>
      </c>
      <c r="M35" s="111">
        <v>7.82</v>
      </c>
      <c r="N35" s="111">
        <v>0</v>
      </c>
      <c r="O35" s="111">
        <v>0</v>
      </c>
      <c r="P35" s="111">
        <v>0</v>
      </c>
      <c r="Q35" s="111">
        <v>0</v>
      </c>
      <c r="R35" s="105">
        <v>0</v>
      </c>
      <c r="S35" s="106">
        <v>0</v>
      </c>
      <c r="T35" s="102">
        <v>0</v>
      </c>
      <c r="U35" s="102">
        <v>0</v>
      </c>
      <c r="V35" s="17">
        <v>0</v>
      </c>
      <c r="W35" s="111"/>
      <c r="X35" s="111">
        <v>7.82</v>
      </c>
      <c r="Y35" s="111">
        <v>0</v>
      </c>
      <c r="Z35" s="111">
        <v>0</v>
      </c>
      <c r="AA35" s="111">
        <v>0</v>
      </c>
      <c r="AB35" s="111">
        <v>0</v>
      </c>
      <c r="AC35" s="105">
        <v>0</v>
      </c>
      <c r="AD35" s="106">
        <v>0</v>
      </c>
      <c r="AE35" s="102">
        <v>0</v>
      </c>
      <c r="AF35" s="102">
        <v>0</v>
      </c>
      <c r="AG35" s="17">
        <v>0</v>
      </c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37773</v>
      </c>
      <c r="C36" s="108">
        <f>IF(ISNA(VLOOKUP($B36,'[2]MENGENLS1 01-08-2000'!$R$7:$S$71,2,0)),0,VLOOKUP($B36,'[2]MENGENLS1 01-08-2000'!$R$7:$S$71,2,0))</f>
        <v>14</v>
      </c>
      <c r="D36" s="109">
        <f>IF(ISNA(VLOOKUP($B36,'[2]MENGENLS1 01-08-2000'!$U$7:$V$60,2,0)),0,VLOOKUP($B36,'[2]MENGENLS1 01-08-2000'!$U$7:$V$60,2,0))</f>
        <v>100</v>
      </c>
      <c r="E36" s="109">
        <f>IF(ISNA(VLOOKUP($B36,'[2]MENGENLS1 01-08-2000'!$X$7:$Y$27,2,0)),0,VLOOKUP($B36,'[2]MENGENLS1 01-08-2000'!$X$7:$Y$27,2,0))</f>
        <v>0</v>
      </c>
      <c r="F36" s="109">
        <f>IF(ISNA(VLOOKUP($B36,'[2]MENGENLS1 01-08-2000'!$AA$7:$AB$35,2,0)),0,VLOOKUP($B36,'[2]MENGENLS1 01-08-2000'!$AA$7:$AB$35,2,0))</f>
        <v>0</v>
      </c>
      <c r="G36" s="109">
        <f>IF(ISNA(VLOOKUP($B36,'[2]MENGENLS1 01-08-2000'!$AD$7:$AE$38,2,0)),0,VLOOKUP($B36,'[2]MENGENLS1 01-08-2000'!$AD$7:$AE$38,2,0))</f>
        <v>0</v>
      </c>
      <c r="H36" s="109">
        <f>IF(ISNA(VLOOKUP($B36,'[2]MENGENLS1 01-08-2000'!$AG$7:$AH$20,2,0)),0,VLOOKUP($B36,'[2]MENGENLS1 01-08-2000'!$AG$7:$AH$20,2,0))</f>
        <v>0</v>
      </c>
      <c r="I36" s="109">
        <f>IF(ISNA(VLOOKUP($B36,'[2]MENGENLS1 01-08-2000'!$AJ$7:$AK$38,2,0)),0,VLOOKUP($B36,'[2]MENGENLS1 01-08-2000'!$AJ$7:$AK$38,2,0))</f>
        <v>0</v>
      </c>
      <c r="J36" s="109">
        <f>IF(ISNA(VLOOKUP($B36,'[2]MENGENLS1 01-08-2000'!$AM$7:$AN$38,2,0)),0,VLOOKUP($B36,'[2]MENGENLS1 01-08-2000'!$AM$7:$AN$38,2,0))</f>
        <v>0</v>
      </c>
      <c r="K36" s="109">
        <f>IF(ISNA(VLOOKUP($B36,'[2]MENGENLS1 01-08-2000'!$AP$7:$AQ$12,2,0)),0,VLOOKUP($B36,'[2]MENGENLS1 01-08-2000'!$AP$7:$AQ$12,2,0))</f>
        <v>0</v>
      </c>
      <c r="M36" s="101">
        <v>7.84</v>
      </c>
      <c r="N36" s="101">
        <v>0</v>
      </c>
      <c r="O36" s="101">
        <v>0</v>
      </c>
      <c r="P36" s="101">
        <v>0</v>
      </c>
      <c r="Q36" s="101">
        <v>0</v>
      </c>
      <c r="R36" s="105">
        <v>0</v>
      </c>
      <c r="S36" s="106">
        <v>0</v>
      </c>
      <c r="T36" s="102">
        <v>0</v>
      </c>
      <c r="U36" s="102">
        <v>0</v>
      </c>
      <c r="V36" s="17">
        <v>0</v>
      </c>
      <c r="W36" s="101"/>
      <c r="X36" s="101">
        <v>7.84</v>
      </c>
      <c r="Y36" s="101">
        <v>0</v>
      </c>
      <c r="Z36" s="101">
        <v>0</v>
      </c>
      <c r="AA36" s="101">
        <v>0</v>
      </c>
      <c r="AB36" s="101">
        <v>0</v>
      </c>
      <c r="AC36" s="105">
        <v>0</v>
      </c>
      <c r="AD36" s="106">
        <v>0</v>
      </c>
      <c r="AE36" s="102">
        <v>0</v>
      </c>
      <c r="AF36" s="102">
        <v>0</v>
      </c>
      <c r="AG36" s="17">
        <v>0</v>
      </c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37803</v>
      </c>
      <c r="C37" s="108">
        <f>IF(ISNA(VLOOKUP($B37,'[2]MENGENLS1 01-08-2000'!$R$7:$S$71,2,0)),0,VLOOKUP($B37,'[2]MENGENLS1 01-08-2000'!$R$7:$S$71,2,0))</f>
        <v>-9965</v>
      </c>
      <c r="D37" s="109">
        <f>IF(ISNA(VLOOKUP($B37,'[2]MENGENLS1 01-08-2000'!$U$7:$V$60,2,0)),0,VLOOKUP($B37,'[2]MENGENLS1 01-08-2000'!$U$7:$V$60,2,0))</f>
        <v>100</v>
      </c>
      <c r="E37" s="109">
        <f>IF(ISNA(VLOOKUP($B37,'[2]MENGENLS1 01-08-2000'!$X$7:$Y$27,2,0)),0,VLOOKUP($B37,'[2]MENGENLS1 01-08-2000'!$X$7:$Y$27,2,0))</f>
        <v>0</v>
      </c>
      <c r="F37" s="109">
        <f>IF(ISNA(VLOOKUP($B37,'[2]MENGENLS1 01-08-2000'!$AA$7:$AB$35,2,0)),0,VLOOKUP($B37,'[2]MENGENLS1 01-08-2000'!$AA$7:$AB$35,2,0))</f>
        <v>0</v>
      </c>
      <c r="G37" s="109">
        <f>IF(ISNA(VLOOKUP($B37,'[2]MENGENLS1 01-08-2000'!$AD$7:$AE$38,2,0)),0,VLOOKUP($B37,'[2]MENGENLS1 01-08-2000'!$AD$7:$AE$38,2,0))</f>
        <v>0</v>
      </c>
      <c r="H37" s="109">
        <f>IF(ISNA(VLOOKUP($B37,'[2]MENGENLS1 01-08-2000'!$AG$7:$AH$20,2,0)),0,VLOOKUP($B37,'[2]MENGENLS1 01-08-2000'!$AG$7:$AH$20,2,0))</f>
        <v>0</v>
      </c>
      <c r="I37" s="109">
        <f>IF(ISNA(VLOOKUP($B37,'[2]MENGENLS1 01-08-2000'!$AJ$7:$AK$38,2,0)),0,VLOOKUP($B37,'[2]MENGENLS1 01-08-2000'!$AJ$7:$AK$38,2,0))</f>
        <v>0</v>
      </c>
      <c r="J37" s="109">
        <f>IF(ISNA(VLOOKUP($B37,'[2]MENGENLS1 01-08-2000'!$AM$7:$AN$38,2,0)),0,VLOOKUP($B37,'[2]MENGENLS1 01-08-2000'!$AM$7:$AN$38,2,0))</f>
        <v>0</v>
      </c>
      <c r="K37" s="109">
        <f>IF(ISNA(VLOOKUP($B37,'[2]MENGENLS1 01-08-2000'!$AP$7:$AQ$12,2,0)),0,VLOOKUP($B37,'[2]MENGENLS1 01-08-2000'!$AP$7:$AQ$12,2,0))</f>
        <v>0</v>
      </c>
      <c r="M37" s="111">
        <v>7.84</v>
      </c>
      <c r="N37" s="111">
        <v>0</v>
      </c>
      <c r="O37" s="111">
        <v>0</v>
      </c>
      <c r="P37" s="111">
        <v>0</v>
      </c>
      <c r="Q37" s="111">
        <v>0</v>
      </c>
      <c r="R37" s="105">
        <v>0</v>
      </c>
      <c r="S37" s="106">
        <v>0</v>
      </c>
      <c r="T37" s="102">
        <v>0</v>
      </c>
      <c r="U37" s="102">
        <v>0</v>
      </c>
      <c r="V37" s="17">
        <v>0</v>
      </c>
      <c r="W37" s="111"/>
      <c r="X37" s="111">
        <v>7.84</v>
      </c>
      <c r="Y37" s="111">
        <v>0</v>
      </c>
      <c r="Z37" s="111">
        <v>0</v>
      </c>
      <c r="AA37" s="111">
        <v>0</v>
      </c>
      <c r="AB37" s="111">
        <v>0</v>
      </c>
      <c r="AC37" s="105">
        <v>0</v>
      </c>
      <c r="AD37" s="106">
        <v>0</v>
      </c>
      <c r="AE37" s="102">
        <v>0</v>
      </c>
      <c r="AF37" s="102">
        <v>0</v>
      </c>
      <c r="AG37" s="17">
        <v>0</v>
      </c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37834</v>
      </c>
      <c r="C38" s="108">
        <f>IF(ISNA(VLOOKUP($B38,'[2]MENGENLS1 01-08-2000'!$R$7:$S$71,2,0)),0,VLOOKUP($B38,'[2]MENGENLS1 01-08-2000'!$R$7:$S$71,2,0))</f>
        <v>-6849</v>
      </c>
      <c r="D38" s="109">
        <f>IF(ISNA(VLOOKUP($B38,'[2]MENGENLS1 01-08-2000'!$U$7:$V$60,2,0)),0,VLOOKUP($B38,'[2]MENGENLS1 01-08-2000'!$U$7:$V$60,2,0))</f>
        <v>100</v>
      </c>
      <c r="E38" s="109">
        <f>IF(ISNA(VLOOKUP($B38,'[2]MENGENLS1 01-08-2000'!$X$7:$Y$27,2,0)),0,VLOOKUP($B38,'[2]MENGENLS1 01-08-2000'!$X$7:$Y$27,2,0))</f>
        <v>0</v>
      </c>
      <c r="F38" s="109">
        <f>IF(ISNA(VLOOKUP($B38,'[2]MENGENLS1 01-08-2000'!$AA$7:$AB$35,2,0)),0,VLOOKUP($B38,'[2]MENGENLS1 01-08-2000'!$AA$7:$AB$35,2,0))</f>
        <v>0</v>
      </c>
      <c r="G38" s="109">
        <f>IF(ISNA(VLOOKUP($B38,'[2]MENGENLS1 01-08-2000'!$AD$7:$AE$38,2,0)),0,VLOOKUP($B38,'[2]MENGENLS1 01-08-2000'!$AD$7:$AE$38,2,0))</f>
        <v>0</v>
      </c>
      <c r="H38" s="109">
        <f>IF(ISNA(VLOOKUP($B38,'[2]MENGENLS1 01-08-2000'!$AG$7:$AH$20,2,0)),0,VLOOKUP($B38,'[2]MENGENLS1 01-08-2000'!$AG$7:$AH$20,2,0))</f>
        <v>0</v>
      </c>
      <c r="I38" s="109">
        <f>IF(ISNA(VLOOKUP($B38,'[2]MENGENLS1 01-08-2000'!$AJ$7:$AK$38,2,0)),0,VLOOKUP($B38,'[2]MENGENLS1 01-08-2000'!$AJ$7:$AK$38,2,0))</f>
        <v>0</v>
      </c>
      <c r="J38" s="109">
        <f>IF(ISNA(VLOOKUP($B38,'[2]MENGENLS1 01-08-2000'!$AM$7:$AN$38,2,0)),0,VLOOKUP($B38,'[2]MENGENLS1 01-08-2000'!$AM$7:$AN$38,2,0))</f>
        <v>0</v>
      </c>
      <c r="K38" s="109">
        <f>IF(ISNA(VLOOKUP($B38,'[2]MENGENLS1 01-08-2000'!$AP$7:$AQ$12,2,0)),0,VLOOKUP($B38,'[2]MENGENLS1 01-08-2000'!$AP$7:$AQ$12,2,0))</f>
        <v>0</v>
      </c>
      <c r="M38" s="101">
        <v>7.85</v>
      </c>
      <c r="N38" s="101">
        <v>0</v>
      </c>
      <c r="O38" s="101">
        <v>0</v>
      </c>
      <c r="P38" s="101">
        <v>0</v>
      </c>
      <c r="Q38" s="101">
        <v>0</v>
      </c>
      <c r="R38" s="105">
        <v>0</v>
      </c>
      <c r="S38" s="106">
        <v>0</v>
      </c>
      <c r="T38" s="102">
        <v>0</v>
      </c>
      <c r="U38" s="102">
        <v>0</v>
      </c>
      <c r="V38" s="17">
        <v>0</v>
      </c>
      <c r="W38" s="101"/>
      <c r="X38" s="101">
        <v>7.85</v>
      </c>
      <c r="Y38" s="101">
        <v>0</v>
      </c>
      <c r="Z38" s="101">
        <v>0</v>
      </c>
      <c r="AA38" s="101">
        <v>0</v>
      </c>
      <c r="AB38" s="101">
        <v>0</v>
      </c>
      <c r="AC38" s="105">
        <v>0</v>
      </c>
      <c r="AD38" s="106">
        <v>0</v>
      </c>
      <c r="AE38" s="102">
        <v>0</v>
      </c>
      <c r="AF38" s="102">
        <v>0</v>
      </c>
      <c r="AG38" s="17">
        <v>0</v>
      </c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37865</v>
      </c>
      <c r="C39" s="108">
        <f>IF(ISNA(VLOOKUP($B39,'[2]MENGENLS1 01-08-2000'!$R$7:$S$71,2,0)),0,VLOOKUP($B39,'[2]MENGENLS1 01-08-2000'!$R$7:$S$71,2,0))</f>
        <v>-2</v>
      </c>
      <c r="D39" s="109">
        <f>IF(ISNA(VLOOKUP($B39,'[2]MENGENLS1 01-08-2000'!$U$7:$V$60,2,0)),0,VLOOKUP($B39,'[2]MENGENLS1 01-08-2000'!$U$7:$V$60,2,0))</f>
        <v>100</v>
      </c>
      <c r="E39" s="109">
        <f>IF(ISNA(VLOOKUP($B39,'[2]MENGENLS1 01-08-2000'!$X$7:$Y$27,2,0)),0,VLOOKUP($B39,'[2]MENGENLS1 01-08-2000'!$X$7:$Y$27,2,0))</f>
        <v>0</v>
      </c>
      <c r="F39" s="109">
        <f>IF(ISNA(VLOOKUP($B39,'[2]MENGENLS1 01-08-2000'!$AA$7:$AB$35,2,0)),0,VLOOKUP($B39,'[2]MENGENLS1 01-08-2000'!$AA$7:$AB$35,2,0))</f>
        <v>0</v>
      </c>
      <c r="G39" s="109">
        <f>IF(ISNA(VLOOKUP($B39,'[2]MENGENLS1 01-08-2000'!$AD$7:$AE$38,2,0)),0,VLOOKUP($B39,'[2]MENGENLS1 01-08-2000'!$AD$7:$AE$38,2,0))</f>
        <v>0</v>
      </c>
      <c r="H39" s="109">
        <f>IF(ISNA(VLOOKUP($B39,'[2]MENGENLS1 01-08-2000'!$AG$7:$AH$20,2,0)),0,VLOOKUP($B39,'[2]MENGENLS1 01-08-2000'!$AG$7:$AH$20,2,0))</f>
        <v>0</v>
      </c>
      <c r="I39" s="109">
        <f>IF(ISNA(VLOOKUP($B39,'[2]MENGENLS1 01-08-2000'!$AJ$7:$AK$38,2,0)),0,VLOOKUP($B39,'[2]MENGENLS1 01-08-2000'!$AJ$7:$AK$38,2,0))</f>
        <v>0</v>
      </c>
      <c r="J39" s="109">
        <f>IF(ISNA(VLOOKUP($B39,'[2]MENGENLS1 01-08-2000'!$AM$7:$AN$38,2,0)),0,VLOOKUP($B39,'[2]MENGENLS1 01-08-2000'!$AM$7:$AN$38,2,0))</f>
        <v>0</v>
      </c>
      <c r="K39" s="109">
        <f>IF(ISNA(VLOOKUP($B39,'[2]MENGENLS1 01-08-2000'!$AP$7:$AQ$12,2,0)),0,VLOOKUP($B39,'[2]MENGENLS1 01-08-2000'!$AP$7:$AQ$12,2,0))</f>
        <v>0</v>
      </c>
      <c r="M39" s="111">
        <v>7.88</v>
      </c>
      <c r="N39" s="111">
        <v>0</v>
      </c>
      <c r="O39" s="111">
        <v>0</v>
      </c>
      <c r="P39" s="111">
        <v>0</v>
      </c>
      <c r="Q39" s="111">
        <v>0</v>
      </c>
      <c r="R39" s="105">
        <v>0</v>
      </c>
      <c r="S39" s="106">
        <v>0</v>
      </c>
      <c r="T39" s="102">
        <v>0</v>
      </c>
      <c r="U39" s="102">
        <v>0</v>
      </c>
      <c r="V39" s="17">
        <v>0</v>
      </c>
      <c r="W39" s="111"/>
      <c r="X39" s="111">
        <v>7.88</v>
      </c>
      <c r="Y39" s="111">
        <v>0</v>
      </c>
      <c r="Z39" s="111">
        <v>0</v>
      </c>
      <c r="AA39" s="111">
        <v>0</v>
      </c>
      <c r="AB39" s="111">
        <v>0</v>
      </c>
      <c r="AC39" s="105">
        <v>0</v>
      </c>
      <c r="AD39" s="106">
        <v>0</v>
      </c>
      <c r="AE39" s="102">
        <v>0</v>
      </c>
      <c r="AF39" s="102">
        <v>0</v>
      </c>
      <c r="AG39" s="17">
        <v>0</v>
      </c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37895</v>
      </c>
      <c r="C40" s="108">
        <f>IF(ISNA(VLOOKUP($B40,'[2]MENGENLS1 01-08-2000'!$R$7:$S$71,2,0)),0,VLOOKUP($B40,'[2]MENGENLS1 01-08-2000'!$R$7:$S$71,2,0))</f>
        <v>620</v>
      </c>
      <c r="D40" s="109">
        <f>IF(ISNA(VLOOKUP($B40,'[2]MENGENLS1 01-08-2000'!$U$7:$V$60,2,0)),0,VLOOKUP($B40,'[2]MENGENLS1 01-08-2000'!$U$7:$V$60,2,0))</f>
        <v>100</v>
      </c>
      <c r="E40" s="109">
        <f>IF(ISNA(VLOOKUP($B40,'[2]MENGENLS1 01-08-2000'!$X$7:$Y$27,2,0)),0,VLOOKUP($B40,'[2]MENGENLS1 01-08-2000'!$X$7:$Y$27,2,0))</f>
        <v>0</v>
      </c>
      <c r="F40" s="109">
        <f>IF(ISNA(VLOOKUP($B40,'[2]MENGENLS1 01-08-2000'!$AA$7:$AB$35,2,0)),0,VLOOKUP($B40,'[2]MENGENLS1 01-08-2000'!$AA$7:$AB$35,2,0))</f>
        <v>0</v>
      </c>
      <c r="G40" s="109">
        <f>IF(ISNA(VLOOKUP($B40,'[2]MENGENLS1 01-08-2000'!$AD$7:$AE$38,2,0)),0,VLOOKUP($B40,'[2]MENGENLS1 01-08-2000'!$AD$7:$AE$38,2,0))</f>
        <v>0</v>
      </c>
      <c r="H40" s="109">
        <f>IF(ISNA(VLOOKUP($B40,'[2]MENGENLS1 01-08-2000'!$AG$7:$AH$20,2,0)),0,VLOOKUP($B40,'[2]MENGENLS1 01-08-2000'!$AG$7:$AH$20,2,0))</f>
        <v>0</v>
      </c>
      <c r="I40" s="109">
        <f>IF(ISNA(VLOOKUP($B40,'[2]MENGENLS1 01-08-2000'!$AJ$7:$AK$38,2,0)),0,VLOOKUP($B40,'[2]MENGENLS1 01-08-2000'!$AJ$7:$AK$38,2,0))</f>
        <v>0</v>
      </c>
      <c r="J40" s="109">
        <f>IF(ISNA(VLOOKUP($B40,'[2]MENGENLS1 01-08-2000'!$AM$7:$AN$38,2,0)),0,VLOOKUP($B40,'[2]MENGENLS1 01-08-2000'!$AM$7:$AN$38,2,0))</f>
        <v>0</v>
      </c>
      <c r="K40" s="109">
        <f>IF(ISNA(VLOOKUP($B40,'[2]MENGENLS1 01-08-2000'!$AP$7:$AQ$12,2,0)),0,VLOOKUP($B40,'[2]MENGENLS1 01-08-2000'!$AP$7:$AQ$12,2,0))</f>
        <v>0</v>
      </c>
      <c r="M40" s="101">
        <v>7.91</v>
      </c>
      <c r="N40" s="101">
        <v>0</v>
      </c>
      <c r="O40" s="101">
        <v>0</v>
      </c>
      <c r="P40" s="101">
        <v>0</v>
      </c>
      <c r="Q40" s="101">
        <v>0</v>
      </c>
      <c r="R40" s="105">
        <v>0</v>
      </c>
      <c r="S40" s="106">
        <v>0</v>
      </c>
      <c r="T40" s="102">
        <v>0</v>
      </c>
      <c r="U40" s="102">
        <v>0</v>
      </c>
      <c r="V40" s="17">
        <v>0</v>
      </c>
      <c r="W40" s="101"/>
      <c r="X40" s="101">
        <v>7.91</v>
      </c>
      <c r="Y40" s="101">
        <v>0</v>
      </c>
      <c r="Z40" s="101">
        <v>0</v>
      </c>
      <c r="AA40" s="101">
        <v>0</v>
      </c>
      <c r="AB40" s="101">
        <v>0</v>
      </c>
      <c r="AC40" s="105">
        <v>0</v>
      </c>
      <c r="AD40" s="106">
        <v>0</v>
      </c>
      <c r="AE40" s="102">
        <v>0</v>
      </c>
      <c r="AF40" s="102">
        <v>0</v>
      </c>
      <c r="AG40" s="17">
        <v>0</v>
      </c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37926</v>
      </c>
      <c r="C41" s="108">
        <f>IF(ISNA(VLOOKUP($B41,'[2]MENGENLS1 01-08-2000'!$R$7:$S$71,2,0)),0,VLOOKUP($B41,'[2]MENGENLS1 01-08-2000'!$R$7:$S$71,2,0))</f>
        <v>614</v>
      </c>
      <c r="D41" s="109">
        <f>IF(ISNA(VLOOKUP($B41,'[2]MENGENLS1 01-08-2000'!$U$7:$V$60,2,0)),0,VLOOKUP($B41,'[2]MENGENLS1 01-08-2000'!$U$7:$V$60,2,0))</f>
        <v>100</v>
      </c>
      <c r="E41" s="109">
        <f>IF(ISNA(VLOOKUP($B41,'[2]MENGENLS1 01-08-2000'!$X$7:$Y$27,2,0)),0,VLOOKUP($B41,'[2]MENGENLS1 01-08-2000'!$X$7:$Y$27,2,0))</f>
        <v>0</v>
      </c>
      <c r="F41" s="109">
        <f>IF(ISNA(VLOOKUP($B41,'[2]MENGENLS1 01-08-2000'!$AA$7:$AB$35,2,0)),0,VLOOKUP($B41,'[2]MENGENLS1 01-08-2000'!$AA$7:$AB$35,2,0))</f>
        <v>0</v>
      </c>
      <c r="G41" s="109">
        <f>IF(ISNA(VLOOKUP($B41,'[2]MENGENLS1 01-08-2000'!$AD$7:$AE$38,2,0)),0,VLOOKUP($B41,'[2]MENGENLS1 01-08-2000'!$AD$7:$AE$38,2,0))</f>
        <v>0</v>
      </c>
      <c r="H41" s="109">
        <f>IF(ISNA(VLOOKUP($B41,'[2]MENGENLS1 01-08-2000'!$AG$7:$AH$20,2,0)),0,VLOOKUP($B41,'[2]MENGENLS1 01-08-2000'!$AG$7:$AH$20,2,0))</f>
        <v>0</v>
      </c>
      <c r="I41" s="109">
        <f>IF(ISNA(VLOOKUP($B41,'[2]MENGENLS1 01-08-2000'!$AJ$7:$AK$38,2,0)),0,VLOOKUP($B41,'[2]MENGENLS1 01-08-2000'!$AJ$7:$AK$38,2,0))</f>
        <v>0</v>
      </c>
      <c r="J41" s="109">
        <f>IF(ISNA(VLOOKUP($B41,'[2]MENGENLS1 01-08-2000'!$AM$7:$AN$38,2,0)),0,VLOOKUP($B41,'[2]MENGENLS1 01-08-2000'!$AM$7:$AN$38,2,0))</f>
        <v>0</v>
      </c>
      <c r="K41" s="109">
        <f>IF(ISNA(VLOOKUP($B41,'[2]MENGENLS1 01-08-2000'!$AP$7:$AQ$12,2,0)),0,VLOOKUP($B41,'[2]MENGENLS1 01-08-2000'!$AP$7:$AQ$12,2,0))</f>
        <v>0</v>
      </c>
      <c r="M41" s="111">
        <v>7.93</v>
      </c>
      <c r="N41" s="111">
        <v>0</v>
      </c>
      <c r="O41" s="111">
        <v>0</v>
      </c>
      <c r="P41" s="111">
        <v>0</v>
      </c>
      <c r="Q41" s="111">
        <v>0</v>
      </c>
      <c r="R41" s="105">
        <v>0</v>
      </c>
      <c r="S41" s="106">
        <v>0</v>
      </c>
      <c r="T41" s="102">
        <v>0</v>
      </c>
      <c r="U41" s="102">
        <v>0</v>
      </c>
      <c r="V41" s="17">
        <v>0</v>
      </c>
      <c r="W41" s="111"/>
      <c r="X41" s="111">
        <v>7.93</v>
      </c>
      <c r="Y41" s="111">
        <v>0</v>
      </c>
      <c r="Z41" s="111">
        <v>0</v>
      </c>
      <c r="AA41" s="111">
        <v>0</v>
      </c>
      <c r="AB41" s="111">
        <v>0</v>
      </c>
      <c r="AC41" s="105">
        <v>0</v>
      </c>
      <c r="AD41" s="106">
        <v>0</v>
      </c>
      <c r="AE41" s="102">
        <v>0</v>
      </c>
      <c r="AF41" s="102">
        <v>0</v>
      </c>
      <c r="AG41" s="17">
        <v>0</v>
      </c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37956</v>
      </c>
      <c r="C42" s="108">
        <f>IF(ISNA(VLOOKUP($B42,'[2]MENGENLS1 01-08-2000'!$R$7:$S$71,2,0)),0,VLOOKUP($B42,'[2]MENGENLS1 01-08-2000'!$R$7:$S$71,2,0))</f>
        <v>587</v>
      </c>
      <c r="D42" s="109">
        <f>IF(ISNA(VLOOKUP($B42,'[2]MENGENLS1 01-08-2000'!$U$7:$V$60,2,0)),0,VLOOKUP($B42,'[2]MENGENLS1 01-08-2000'!$U$7:$V$60,2,0))</f>
        <v>200</v>
      </c>
      <c r="E42" s="109">
        <f>IF(ISNA(VLOOKUP($B42,'[2]MENGENLS1 01-08-2000'!$X$7:$Y$27,2,0)),0,VLOOKUP($B42,'[2]MENGENLS1 01-08-2000'!$X$7:$Y$27,2,0))</f>
        <v>0</v>
      </c>
      <c r="F42" s="109">
        <f>IF(ISNA(VLOOKUP($B42,'[2]MENGENLS1 01-08-2000'!$AA$7:$AB$35,2,0)),0,VLOOKUP($B42,'[2]MENGENLS1 01-08-2000'!$AA$7:$AB$35,2,0))</f>
        <v>0</v>
      </c>
      <c r="G42" s="109">
        <f>IF(ISNA(VLOOKUP($B42,'[2]MENGENLS1 01-08-2000'!$AD$7:$AE$38,2,0)),0,VLOOKUP($B42,'[2]MENGENLS1 01-08-2000'!$AD$7:$AE$38,2,0))</f>
        <v>0</v>
      </c>
      <c r="H42" s="109">
        <f>IF(ISNA(VLOOKUP($B42,'[2]MENGENLS1 01-08-2000'!$AG$7:$AH$20,2,0)),0,VLOOKUP($B42,'[2]MENGENLS1 01-08-2000'!$AG$7:$AH$20,2,0))</f>
        <v>0</v>
      </c>
      <c r="I42" s="109">
        <f>IF(ISNA(VLOOKUP($B42,'[2]MENGENLS1 01-08-2000'!$AJ$7:$AK$38,2,0)),0,VLOOKUP($B42,'[2]MENGENLS1 01-08-2000'!$AJ$7:$AK$38,2,0))</f>
        <v>0</v>
      </c>
      <c r="J42" s="109">
        <f>IF(ISNA(VLOOKUP($B42,'[2]MENGENLS1 01-08-2000'!$AM$7:$AN$38,2,0)),0,VLOOKUP($B42,'[2]MENGENLS1 01-08-2000'!$AM$7:$AN$38,2,0))</f>
        <v>0</v>
      </c>
      <c r="K42" s="109">
        <f>IF(ISNA(VLOOKUP($B42,'[2]MENGENLS1 01-08-2000'!$AP$7:$AQ$12,2,0)),0,VLOOKUP($B42,'[2]MENGENLS1 01-08-2000'!$AP$7:$AQ$12,2,0))</f>
        <v>0</v>
      </c>
      <c r="M42" s="101">
        <v>7.95</v>
      </c>
      <c r="N42" s="101">
        <v>0</v>
      </c>
      <c r="O42" s="101">
        <v>0</v>
      </c>
      <c r="P42" s="101">
        <v>0</v>
      </c>
      <c r="Q42" s="101">
        <v>0</v>
      </c>
      <c r="R42" s="105">
        <v>0</v>
      </c>
      <c r="S42" s="106">
        <v>0</v>
      </c>
      <c r="T42" s="102">
        <v>0</v>
      </c>
      <c r="U42" s="102">
        <v>0</v>
      </c>
      <c r="V42" s="17">
        <v>0</v>
      </c>
      <c r="W42" s="101"/>
      <c r="X42" s="101">
        <v>7.95</v>
      </c>
      <c r="Y42" s="101">
        <v>0</v>
      </c>
      <c r="Z42" s="101">
        <v>0</v>
      </c>
      <c r="AA42" s="101">
        <v>0</v>
      </c>
      <c r="AB42" s="101">
        <v>0</v>
      </c>
      <c r="AC42" s="105">
        <v>0</v>
      </c>
      <c r="AD42" s="106">
        <v>0</v>
      </c>
      <c r="AE42" s="102">
        <v>0</v>
      </c>
      <c r="AF42" s="102">
        <v>0</v>
      </c>
      <c r="AG42" s="17">
        <v>0</v>
      </c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37987</v>
      </c>
      <c r="C43" s="108">
        <f>IF(ISNA(VLOOKUP($B43,'[2]MENGENLS1 01-08-2000'!$R$7:$S$71,2,0)),0,VLOOKUP($B43,'[2]MENGENLS1 01-08-2000'!$R$7:$S$71,2,0))</f>
        <v>-75</v>
      </c>
      <c r="D43" s="109">
        <f>IF(ISNA(VLOOKUP($B43,'[2]MENGENLS1 01-08-2000'!$U$7:$V$60,2,0)),0,VLOOKUP($B43,'[2]MENGENLS1 01-08-2000'!$U$7:$V$60,2,0))</f>
        <v>-25</v>
      </c>
      <c r="E43" s="109">
        <f>IF(ISNA(VLOOKUP($B43,'[2]MENGENLS1 01-08-2000'!$X$7:$Y$27,2,0)),0,VLOOKUP($B43,'[2]MENGENLS1 01-08-2000'!$X$7:$Y$27,2,0))</f>
        <v>0</v>
      </c>
      <c r="F43" s="109">
        <f>IF(ISNA(VLOOKUP($B43,'[2]MENGENLS1 01-08-2000'!$AA$7:$AB$35,2,0)),0,VLOOKUP($B43,'[2]MENGENLS1 01-08-2000'!$AA$7:$AB$35,2,0))</f>
        <v>0</v>
      </c>
      <c r="G43" s="109">
        <f>IF(ISNA(VLOOKUP($B43,'[2]MENGENLS1 01-08-2000'!$AD$7:$AE$38,2,0)),0,VLOOKUP($B43,'[2]MENGENLS1 01-08-2000'!$AD$7:$AE$38,2,0))</f>
        <v>0</v>
      </c>
      <c r="H43" s="109">
        <f>IF(ISNA(VLOOKUP($B43,'[2]MENGENLS1 01-08-2000'!$AG$7:$AH$20,2,0)),0,VLOOKUP($B43,'[2]MENGENLS1 01-08-2000'!$AG$7:$AH$20,2,0))</f>
        <v>0</v>
      </c>
      <c r="I43" s="109">
        <f>IF(ISNA(VLOOKUP($B43,'[2]MENGENLS1 01-08-2000'!$AJ$7:$AK$38,2,0)),0,VLOOKUP($B43,'[2]MENGENLS1 01-08-2000'!$AJ$7:$AK$38,2,0))</f>
        <v>0</v>
      </c>
      <c r="J43" s="109">
        <f>IF(ISNA(VLOOKUP($B43,'[2]MENGENLS1 01-08-2000'!$AM$7:$AN$38,2,0)),0,VLOOKUP($B43,'[2]MENGENLS1 01-08-2000'!$AM$7:$AN$38,2,0))</f>
        <v>0</v>
      </c>
      <c r="K43" s="109">
        <f>IF(ISNA(VLOOKUP($B43,'[2]MENGENLS1 01-08-2000'!$AP$7:$AQ$12,2,0)),0,VLOOKUP($B43,'[2]MENGENLS1 01-08-2000'!$AP$7:$AQ$12,2,0))</f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05">
        <v>0</v>
      </c>
      <c r="S43" s="106">
        <v>0</v>
      </c>
      <c r="T43" s="102">
        <v>0</v>
      </c>
      <c r="U43" s="102">
        <v>0</v>
      </c>
      <c r="V43" s="17">
        <v>0</v>
      </c>
      <c r="W43" s="111"/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05">
        <v>0</v>
      </c>
      <c r="AD43" s="106">
        <v>0</v>
      </c>
      <c r="AE43" s="102">
        <v>0</v>
      </c>
      <c r="AF43" s="102">
        <v>0</v>
      </c>
      <c r="AG43" s="17">
        <v>0</v>
      </c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38018</v>
      </c>
      <c r="C44" s="108">
        <f>IF(ISNA(VLOOKUP($B44,'[2]MENGENLS1 01-08-2000'!$R$7:$S$71,2,0)),0,VLOOKUP($B44,'[2]MENGENLS1 01-08-2000'!$R$7:$S$71,2,0))</f>
        <v>-100</v>
      </c>
      <c r="D44" s="109">
        <f>IF(ISNA(VLOOKUP($B44,'[2]MENGENLS1 01-08-2000'!$U$7:$V$60,2,0)),0,VLOOKUP($B44,'[2]MENGENLS1 01-08-2000'!$U$7:$V$60,2,0))</f>
        <v>-25</v>
      </c>
      <c r="E44" s="109">
        <f>IF(ISNA(VLOOKUP($B44,'[2]MENGENLS1 01-08-2000'!$X$7:$Y$27,2,0)),0,VLOOKUP($B44,'[2]MENGENLS1 01-08-2000'!$X$7:$Y$27,2,0))</f>
        <v>0</v>
      </c>
      <c r="F44" s="109">
        <f>IF(ISNA(VLOOKUP($B44,'[2]MENGENLS1 01-08-2000'!$AA$7:$AB$35,2,0)),0,VLOOKUP($B44,'[2]MENGENLS1 01-08-2000'!$AA$7:$AB$35,2,0))</f>
        <v>0</v>
      </c>
      <c r="G44" s="109">
        <f>IF(ISNA(VLOOKUP($B44,'[2]MENGENLS1 01-08-2000'!$AD$7:$AE$38,2,0)),0,VLOOKUP($B44,'[2]MENGENLS1 01-08-2000'!$AD$7:$AE$38,2,0))</f>
        <v>0</v>
      </c>
      <c r="H44" s="109">
        <f>IF(ISNA(VLOOKUP($B44,'[2]MENGENLS1 01-08-2000'!$AG$7:$AH$20,2,0)),0,VLOOKUP($B44,'[2]MENGENLS1 01-08-2000'!$AG$7:$AH$20,2,0))</f>
        <v>0</v>
      </c>
      <c r="I44" s="109">
        <f>IF(ISNA(VLOOKUP($B44,'[2]MENGENLS1 01-08-2000'!$AJ$7:$AK$38,2,0)),0,VLOOKUP($B44,'[2]MENGENLS1 01-08-2000'!$AJ$7:$AK$38,2,0))</f>
        <v>0</v>
      </c>
      <c r="J44" s="109">
        <f>IF(ISNA(VLOOKUP($B44,'[2]MENGENLS1 01-08-2000'!$AM$7:$AN$38,2,0)),0,VLOOKUP($B44,'[2]MENGENLS1 01-08-2000'!$AM$7:$AN$38,2,0))</f>
        <v>0</v>
      </c>
      <c r="K44" s="109">
        <f>IF(ISNA(VLOOKUP($B44,'[2]MENGENLS1 01-08-2000'!$AP$7:$AQ$12,2,0)),0,VLOOKUP($B44,'[2]MENGENLS1 01-08-2000'!$AP$7:$AQ$12,2,0))</f>
        <v>0</v>
      </c>
      <c r="M44" s="101">
        <v>0</v>
      </c>
      <c r="N44" s="101">
        <v>0</v>
      </c>
      <c r="O44" s="101">
        <v>0</v>
      </c>
      <c r="P44" s="101">
        <v>0</v>
      </c>
      <c r="Q44" s="101">
        <v>0</v>
      </c>
      <c r="R44" s="105">
        <v>0</v>
      </c>
      <c r="S44" s="106">
        <v>0</v>
      </c>
      <c r="T44" s="102">
        <v>0</v>
      </c>
      <c r="U44" s="102">
        <v>0</v>
      </c>
      <c r="V44" s="17">
        <v>0</v>
      </c>
      <c r="W44" s="101"/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5">
        <v>0</v>
      </c>
      <c r="AD44" s="106">
        <v>0</v>
      </c>
      <c r="AE44" s="102">
        <v>0</v>
      </c>
      <c r="AF44" s="102">
        <v>0</v>
      </c>
      <c r="AG44" s="17">
        <v>0</v>
      </c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38047</v>
      </c>
      <c r="C45" s="108">
        <f>IF(ISNA(VLOOKUP($B45,'[2]MENGENLS1 01-08-2000'!$R$7:$S$71,2,0)),0,VLOOKUP($B45,'[2]MENGENLS1 01-08-2000'!$R$7:$S$71,2,0))</f>
        <v>-75</v>
      </c>
      <c r="D45" s="109">
        <f>IF(ISNA(VLOOKUP($B45,'[2]MENGENLS1 01-08-2000'!$U$7:$V$60,2,0)),0,VLOOKUP($B45,'[2]MENGENLS1 01-08-2000'!$U$7:$V$60,2,0))</f>
        <v>-25</v>
      </c>
      <c r="E45" s="109">
        <f>IF(ISNA(VLOOKUP($B45,'[2]MENGENLS1 01-08-2000'!$X$7:$Y$27,2,0)),0,VLOOKUP($B45,'[2]MENGENLS1 01-08-2000'!$X$7:$Y$27,2,0))</f>
        <v>0</v>
      </c>
      <c r="F45" s="109">
        <f>IF(ISNA(VLOOKUP($B45,'[2]MENGENLS1 01-08-2000'!$AA$7:$AB$35,2,0)),0,VLOOKUP($B45,'[2]MENGENLS1 01-08-2000'!$AA$7:$AB$35,2,0))</f>
        <v>0</v>
      </c>
      <c r="G45" s="109">
        <f>IF(ISNA(VLOOKUP($B45,'[2]MENGENLS1 01-08-2000'!$AD$7:$AE$38,2,0)),0,VLOOKUP($B45,'[2]MENGENLS1 01-08-2000'!$AD$7:$AE$38,2,0))</f>
        <v>0</v>
      </c>
      <c r="H45" s="109">
        <f>IF(ISNA(VLOOKUP($B45,'[2]MENGENLS1 01-08-2000'!$AG$7:$AH$20,2,0)),0,VLOOKUP($B45,'[2]MENGENLS1 01-08-2000'!$AG$7:$AH$20,2,0))</f>
        <v>0</v>
      </c>
      <c r="I45" s="109">
        <f>IF(ISNA(VLOOKUP($B45,'[2]MENGENLS1 01-08-2000'!$AJ$7:$AK$38,2,0)),0,VLOOKUP($B45,'[2]MENGENLS1 01-08-2000'!$AJ$7:$AK$38,2,0))</f>
        <v>0</v>
      </c>
      <c r="J45" s="109">
        <f>IF(ISNA(VLOOKUP($B45,'[2]MENGENLS1 01-08-2000'!$AM$7:$AN$38,2,0)),0,VLOOKUP($B45,'[2]MENGENLS1 01-08-2000'!$AM$7:$AN$38,2,0))</f>
        <v>0</v>
      </c>
      <c r="K45" s="109">
        <f>IF(ISNA(VLOOKUP($B45,'[2]MENGENLS1 01-08-2000'!$AP$7:$AQ$12,2,0)),0,VLOOKUP($B45,'[2]MENGENLS1 01-08-2000'!$AP$7:$AQ$12,2,0))</f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05">
        <v>0</v>
      </c>
      <c r="S45" s="106">
        <v>0</v>
      </c>
      <c r="T45" s="102">
        <v>0</v>
      </c>
      <c r="U45" s="102">
        <v>0</v>
      </c>
      <c r="V45" s="17">
        <v>0</v>
      </c>
      <c r="W45" s="111"/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05">
        <v>0</v>
      </c>
      <c r="AD45" s="106">
        <v>0</v>
      </c>
      <c r="AE45" s="102">
        <v>0</v>
      </c>
      <c r="AF45" s="102">
        <v>0</v>
      </c>
      <c r="AG45" s="17">
        <v>0</v>
      </c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38078</v>
      </c>
      <c r="C46" s="108">
        <f>IF(ISNA(VLOOKUP($B46,'[2]MENGENLS1 01-08-2000'!$R$7:$S$71,2,0)),0,VLOOKUP($B46,'[2]MENGENLS1 01-08-2000'!$R$7:$S$71,2,0))</f>
        <v>-100</v>
      </c>
      <c r="D46" s="109">
        <f>IF(ISNA(VLOOKUP($B46,'[2]MENGENLS1 01-08-2000'!$U$7:$V$60,2,0)),0,VLOOKUP($B46,'[2]MENGENLS1 01-08-2000'!$U$7:$V$60,2,0))</f>
        <v>-25</v>
      </c>
      <c r="E46" s="109">
        <f>IF(ISNA(VLOOKUP($B46,'[2]MENGENLS1 01-08-2000'!$X$7:$Y$27,2,0)),0,VLOOKUP($B46,'[2]MENGENLS1 01-08-2000'!$X$7:$Y$27,2,0))</f>
        <v>0</v>
      </c>
      <c r="F46" s="109">
        <f>IF(ISNA(VLOOKUP($B46,'[2]MENGENLS1 01-08-2000'!$AA$7:$AB$35,2,0)),0,VLOOKUP($B46,'[2]MENGENLS1 01-08-2000'!$AA$7:$AB$35,2,0))</f>
        <v>0</v>
      </c>
      <c r="G46" s="109">
        <f>IF(ISNA(VLOOKUP($B46,'[2]MENGENLS1 01-08-2000'!$AD$7:$AE$38,2,0)),0,VLOOKUP($B46,'[2]MENGENLS1 01-08-2000'!$AD$7:$AE$38,2,0))</f>
        <v>0</v>
      </c>
      <c r="H46" s="109">
        <f>IF(ISNA(VLOOKUP($B46,'[2]MENGENLS1 01-08-2000'!$AG$7:$AH$20,2,0)),0,VLOOKUP($B46,'[2]MENGENLS1 01-08-2000'!$AG$7:$AH$20,2,0))</f>
        <v>0</v>
      </c>
      <c r="I46" s="109">
        <f>IF(ISNA(VLOOKUP($B46,'[2]MENGENLS1 01-08-2000'!$AJ$7:$AK$38,2,0)),0,VLOOKUP($B46,'[2]MENGENLS1 01-08-2000'!$AJ$7:$AK$38,2,0))</f>
        <v>0</v>
      </c>
      <c r="J46" s="109">
        <f>IF(ISNA(VLOOKUP($B46,'[2]MENGENLS1 01-08-2000'!$AM$7:$AN$38,2,0)),0,VLOOKUP($B46,'[2]MENGENLS1 01-08-2000'!$AM$7:$AN$38,2,0))</f>
        <v>0</v>
      </c>
      <c r="K46" s="109">
        <f>IF(ISNA(VLOOKUP($B46,'[2]MENGENLS1 01-08-2000'!$AP$7:$AQ$12,2,0)),0,VLOOKUP($B46,'[2]MENGENLS1 01-08-2000'!$AP$7:$AQ$12,2,0))</f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5">
        <v>0</v>
      </c>
      <c r="S46" s="106">
        <v>0</v>
      </c>
      <c r="T46" s="102">
        <v>0</v>
      </c>
      <c r="U46" s="102">
        <v>0</v>
      </c>
      <c r="V46" s="17">
        <v>0</v>
      </c>
      <c r="W46" s="101"/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5">
        <v>0</v>
      </c>
      <c r="AD46" s="106">
        <v>0</v>
      </c>
      <c r="AE46" s="102">
        <v>0</v>
      </c>
      <c r="AF46" s="102">
        <v>0</v>
      </c>
      <c r="AG46" s="17">
        <v>0</v>
      </c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38108</v>
      </c>
      <c r="C47" s="108">
        <f>IF(ISNA(VLOOKUP($B47,'[2]MENGENLS1 01-08-2000'!$R$7:$S$71,2,0)),0,VLOOKUP($B47,'[2]MENGENLS1 01-08-2000'!$R$7:$S$71,2,0))</f>
        <v>-75</v>
      </c>
      <c r="D47" s="109">
        <f>IF(ISNA(VLOOKUP($B47,'[2]MENGENLS1 01-08-2000'!$U$7:$V$60,2,0)),0,VLOOKUP($B47,'[2]MENGENLS1 01-08-2000'!$U$7:$V$60,2,0))</f>
        <v>-25</v>
      </c>
      <c r="E47" s="109">
        <f>IF(ISNA(VLOOKUP($B47,'[2]MENGENLS1 01-08-2000'!$X$7:$Y$27,2,0)),0,VLOOKUP($B47,'[2]MENGENLS1 01-08-2000'!$X$7:$Y$27,2,0))</f>
        <v>0</v>
      </c>
      <c r="F47" s="109">
        <f>IF(ISNA(VLOOKUP($B47,'[2]MENGENLS1 01-08-2000'!$AA$7:$AB$35,2,0)),0,VLOOKUP($B47,'[2]MENGENLS1 01-08-2000'!$AA$7:$AB$35,2,0))</f>
        <v>0</v>
      </c>
      <c r="G47" s="109">
        <f>IF(ISNA(VLOOKUP($B47,'[2]MENGENLS1 01-08-2000'!$AD$7:$AE$38,2,0)),0,VLOOKUP($B47,'[2]MENGENLS1 01-08-2000'!$AD$7:$AE$38,2,0))</f>
        <v>0</v>
      </c>
      <c r="H47" s="109">
        <f>IF(ISNA(VLOOKUP($B47,'[2]MENGENLS1 01-08-2000'!$AG$7:$AH$20,2,0)),0,VLOOKUP($B47,'[2]MENGENLS1 01-08-2000'!$AG$7:$AH$20,2,0))</f>
        <v>0</v>
      </c>
      <c r="I47" s="109">
        <f>IF(ISNA(VLOOKUP($B47,'[2]MENGENLS1 01-08-2000'!$AJ$7:$AK$38,2,0)),0,VLOOKUP($B47,'[2]MENGENLS1 01-08-2000'!$AJ$7:$AK$38,2,0))</f>
        <v>0</v>
      </c>
      <c r="J47" s="109">
        <f>IF(ISNA(VLOOKUP($B47,'[2]MENGENLS1 01-08-2000'!$AM$7:$AN$38,2,0)),0,VLOOKUP($B47,'[2]MENGENLS1 01-08-2000'!$AM$7:$AN$38,2,0))</f>
        <v>0</v>
      </c>
      <c r="K47" s="109">
        <f>IF(ISNA(VLOOKUP($B47,'[2]MENGENLS1 01-08-2000'!$AP$7:$AQ$12,2,0)),0,VLOOKUP($B47,'[2]MENGENLS1 01-08-2000'!$AP$7:$AQ$12,2,0))</f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05">
        <v>0</v>
      </c>
      <c r="S47" s="106">
        <v>0</v>
      </c>
      <c r="T47" s="102">
        <v>0</v>
      </c>
      <c r="U47" s="102">
        <v>0</v>
      </c>
      <c r="V47" s="17">
        <v>0</v>
      </c>
      <c r="W47" s="111"/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05">
        <v>0</v>
      </c>
      <c r="AD47" s="106">
        <v>0</v>
      </c>
      <c r="AE47" s="102">
        <v>0</v>
      </c>
      <c r="AF47" s="102">
        <v>0</v>
      </c>
      <c r="AG47" s="17">
        <v>0</v>
      </c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38139</v>
      </c>
      <c r="C48" s="108">
        <f>IF(ISNA(VLOOKUP($B48,'[2]MENGENLS1 01-08-2000'!$R$7:$S$71,2,0)),0,VLOOKUP($B48,'[2]MENGENLS1 01-08-2000'!$R$7:$S$71,2,0))</f>
        <v>-100</v>
      </c>
      <c r="D48" s="109">
        <f>IF(ISNA(VLOOKUP($B48,'[2]MENGENLS1 01-08-2000'!$U$7:$V$60,2,0)),0,VLOOKUP($B48,'[2]MENGENLS1 01-08-2000'!$U$7:$V$60,2,0))</f>
        <v>-25</v>
      </c>
      <c r="E48" s="109">
        <f>IF(ISNA(VLOOKUP($B48,'[2]MENGENLS1 01-08-2000'!$X$7:$Y$27,2,0)),0,VLOOKUP($B48,'[2]MENGENLS1 01-08-2000'!$X$7:$Y$27,2,0))</f>
        <v>0</v>
      </c>
      <c r="F48" s="109">
        <f>IF(ISNA(VLOOKUP($B48,'[2]MENGENLS1 01-08-2000'!$AA$7:$AB$35,2,0)),0,VLOOKUP($B48,'[2]MENGENLS1 01-08-2000'!$AA$7:$AB$35,2,0))</f>
        <v>0</v>
      </c>
      <c r="G48" s="109">
        <f>IF(ISNA(VLOOKUP($B48,'[2]MENGENLS1 01-08-2000'!$AD$7:$AE$38,2,0)),0,VLOOKUP($B48,'[2]MENGENLS1 01-08-2000'!$AD$7:$AE$38,2,0))</f>
        <v>0</v>
      </c>
      <c r="H48" s="109">
        <f>IF(ISNA(VLOOKUP($B48,'[2]MENGENLS1 01-08-2000'!$AG$7:$AH$20,2,0)),0,VLOOKUP($B48,'[2]MENGENLS1 01-08-2000'!$AG$7:$AH$20,2,0))</f>
        <v>0</v>
      </c>
      <c r="I48" s="109">
        <f>IF(ISNA(VLOOKUP($B48,'[2]MENGENLS1 01-08-2000'!$AJ$7:$AK$38,2,0)),0,VLOOKUP($B48,'[2]MENGENLS1 01-08-2000'!$AJ$7:$AK$38,2,0))</f>
        <v>0</v>
      </c>
      <c r="J48" s="109">
        <f>IF(ISNA(VLOOKUP($B48,'[2]MENGENLS1 01-08-2000'!$AM$7:$AN$38,2,0)),0,VLOOKUP($B48,'[2]MENGENLS1 01-08-2000'!$AM$7:$AN$38,2,0))</f>
        <v>0</v>
      </c>
      <c r="K48" s="109">
        <f>IF(ISNA(VLOOKUP($B48,'[2]MENGENLS1 01-08-2000'!$AP$7:$AQ$12,2,0)),0,VLOOKUP($B48,'[2]MENGENLS1 01-08-2000'!$AP$7:$AQ$12,2,0))</f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5">
        <v>0</v>
      </c>
      <c r="S48" s="106">
        <v>0</v>
      </c>
      <c r="T48" s="102">
        <v>0</v>
      </c>
      <c r="U48" s="102">
        <v>0</v>
      </c>
      <c r="V48" s="17">
        <v>0</v>
      </c>
      <c r="W48" s="101"/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5">
        <v>0</v>
      </c>
      <c r="AD48" s="106">
        <v>0</v>
      </c>
      <c r="AE48" s="102">
        <v>0</v>
      </c>
      <c r="AF48" s="102">
        <v>0</v>
      </c>
      <c r="AG48" s="17">
        <v>0</v>
      </c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38169</v>
      </c>
      <c r="C49" s="108">
        <f>IF(ISNA(VLOOKUP($B49,'[2]MENGENLS1 01-08-2000'!$R$7:$S$71,2,0)),0,VLOOKUP($B49,'[2]MENGENLS1 01-08-2000'!$R$7:$S$71,2,0))</f>
        <v>-75</v>
      </c>
      <c r="D49" s="109">
        <f>IF(ISNA(VLOOKUP($B49,'[2]MENGENLS1 01-08-2000'!$U$7:$V$60,2,0)),0,VLOOKUP($B49,'[2]MENGENLS1 01-08-2000'!$U$7:$V$60,2,0))</f>
        <v>-25</v>
      </c>
      <c r="E49" s="109">
        <f>IF(ISNA(VLOOKUP($B49,'[2]MENGENLS1 01-08-2000'!$X$7:$Y$27,2,0)),0,VLOOKUP($B49,'[2]MENGENLS1 01-08-2000'!$X$7:$Y$27,2,0))</f>
        <v>0</v>
      </c>
      <c r="F49" s="109">
        <f>IF(ISNA(VLOOKUP($B49,'[2]MENGENLS1 01-08-2000'!$AA$7:$AB$35,2,0)),0,VLOOKUP($B49,'[2]MENGENLS1 01-08-2000'!$AA$7:$AB$35,2,0))</f>
        <v>0</v>
      </c>
      <c r="G49" s="109">
        <f>IF(ISNA(VLOOKUP($B49,'[2]MENGENLS1 01-08-2000'!$AD$7:$AE$38,2,0)),0,VLOOKUP($B49,'[2]MENGENLS1 01-08-2000'!$AD$7:$AE$38,2,0))</f>
        <v>0</v>
      </c>
      <c r="H49" s="109">
        <f>IF(ISNA(VLOOKUP($B49,'[2]MENGENLS1 01-08-2000'!$AG$7:$AH$20,2,0)),0,VLOOKUP($B49,'[2]MENGENLS1 01-08-2000'!$AG$7:$AH$20,2,0))</f>
        <v>0</v>
      </c>
      <c r="I49" s="109">
        <f>IF(ISNA(VLOOKUP($B49,'[2]MENGENLS1 01-08-2000'!$AJ$7:$AK$38,2,0)),0,VLOOKUP($B49,'[2]MENGENLS1 01-08-2000'!$AJ$7:$AK$38,2,0))</f>
        <v>0</v>
      </c>
      <c r="J49" s="109">
        <f>IF(ISNA(VLOOKUP($B49,'[2]MENGENLS1 01-08-2000'!$AM$7:$AN$38,2,0)),0,VLOOKUP($B49,'[2]MENGENLS1 01-08-2000'!$AM$7:$AN$38,2,0))</f>
        <v>0</v>
      </c>
      <c r="K49" s="109">
        <f>IF(ISNA(VLOOKUP($B49,'[2]MENGENLS1 01-08-2000'!$AP$7:$AQ$12,2,0)),0,VLOOKUP($B49,'[2]MENGENLS1 01-08-2000'!$AP$7:$AQ$12,2,0))</f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05">
        <v>0</v>
      </c>
      <c r="S49" s="106">
        <v>0</v>
      </c>
      <c r="T49" s="102">
        <v>0</v>
      </c>
      <c r="U49" s="102">
        <v>0</v>
      </c>
      <c r="V49" s="17">
        <v>0</v>
      </c>
      <c r="W49" s="111"/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05">
        <v>0</v>
      </c>
      <c r="AD49" s="106">
        <v>0</v>
      </c>
      <c r="AE49" s="102">
        <v>0</v>
      </c>
      <c r="AF49" s="102">
        <v>0</v>
      </c>
      <c r="AG49" s="17">
        <v>0</v>
      </c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38200</v>
      </c>
      <c r="C50" s="108">
        <f>IF(ISNA(VLOOKUP($B50,'[2]MENGENLS1 01-08-2000'!$R$7:$S$71,2,0)),0,VLOOKUP($B50,'[2]MENGENLS1 01-08-2000'!$R$7:$S$71,2,0))</f>
        <v>-25</v>
      </c>
      <c r="D50" s="109">
        <f>IF(ISNA(VLOOKUP($B50,'[2]MENGENLS1 01-08-2000'!$U$7:$V$60,2,0)),0,VLOOKUP($B50,'[2]MENGENLS1 01-08-2000'!$U$7:$V$60,2,0))</f>
        <v>-25</v>
      </c>
      <c r="E50" s="109">
        <f>IF(ISNA(VLOOKUP($B50,'[2]MENGENLS1 01-08-2000'!$X$7:$Y$27,2,0)),0,VLOOKUP($B50,'[2]MENGENLS1 01-08-2000'!$X$7:$Y$27,2,0))</f>
        <v>0</v>
      </c>
      <c r="F50" s="109">
        <f>IF(ISNA(VLOOKUP($B50,'[2]MENGENLS1 01-08-2000'!$AA$7:$AB$35,2,0)),0,VLOOKUP($B50,'[2]MENGENLS1 01-08-2000'!$AA$7:$AB$35,2,0))</f>
        <v>0</v>
      </c>
      <c r="G50" s="109">
        <f>IF(ISNA(VLOOKUP($B50,'[2]MENGENLS1 01-08-2000'!$AD$7:$AE$38,2,0)),0,VLOOKUP($B50,'[2]MENGENLS1 01-08-2000'!$AD$7:$AE$38,2,0))</f>
        <v>0</v>
      </c>
      <c r="H50" s="109">
        <f>IF(ISNA(VLOOKUP($B50,'[2]MENGENLS1 01-08-2000'!$AG$7:$AH$20,2,0)),0,VLOOKUP($B50,'[2]MENGENLS1 01-08-2000'!$AG$7:$AH$20,2,0))</f>
        <v>0</v>
      </c>
      <c r="I50" s="109">
        <f>IF(ISNA(VLOOKUP($B50,'[2]MENGENLS1 01-08-2000'!$AJ$7:$AK$38,2,0)),0,VLOOKUP($B50,'[2]MENGENLS1 01-08-2000'!$AJ$7:$AK$38,2,0))</f>
        <v>0</v>
      </c>
      <c r="J50" s="109">
        <f>IF(ISNA(VLOOKUP($B50,'[2]MENGENLS1 01-08-2000'!$AM$7:$AN$38,2,0)),0,VLOOKUP($B50,'[2]MENGENLS1 01-08-2000'!$AM$7:$AN$38,2,0))</f>
        <v>0</v>
      </c>
      <c r="K50" s="109">
        <f>IF(ISNA(VLOOKUP($B50,'[2]MENGENLS1 01-08-2000'!$AP$7:$AQ$12,2,0)),0,VLOOKUP($B50,'[2]MENGENLS1 01-08-2000'!$AP$7:$AQ$12,2,0))</f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5">
        <v>0</v>
      </c>
      <c r="S50" s="106">
        <v>0</v>
      </c>
      <c r="T50" s="102">
        <v>0</v>
      </c>
      <c r="U50" s="102">
        <v>0</v>
      </c>
      <c r="V50" s="17">
        <v>0</v>
      </c>
      <c r="W50" s="101"/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5">
        <v>0</v>
      </c>
      <c r="AD50" s="106">
        <v>0</v>
      </c>
      <c r="AE50" s="102">
        <v>0</v>
      </c>
      <c r="AF50" s="102">
        <v>0</v>
      </c>
      <c r="AG50" s="17">
        <v>0</v>
      </c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38231</v>
      </c>
      <c r="C51" s="108">
        <f>IF(ISNA(VLOOKUP($B51,'[2]MENGENLS1 01-08-2000'!$R$7:$S$71,2,0)),0,VLOOKUP($B51,'[2]MENGENLS1 01-08-2000'!$R$7:$S$71,2,0))</f>
        <v>0</v>
      </c>
      <c r="D51" s="109">
        <f>IF(ISNA(VLOOKUP($B51,'[2]MENGENLS1 01-08-2000'!$U$7:$V$60,2,0)),0,VLOOKUP($B51,'[2]MENGENLS1 01-08-2000'!$U$7:$V$60,2,0))</f>
        <v>-25</v>
      </c>
      <c r="E51" s="109">
        <f>IF(ISNA(VLOOKUP($B51,'[2]MENGENLS1 01-08-2000'!$X$7:$Y$27,2,0)),0,VLOOKUP($B51,'[2]MENGENLS1 01-08-2000'!$X$7:$Y$27,2,0))</f>
        <v>0</v>
      </c>
      <c r="F51" s="109">
        <f>IF(ISNA(VLOOKUP($B51,'[2]MENGENLS1 01-08-2000'!$AA$7:$AB$35,2,0)),0,VLOOKUP($B51,'[2]MENGENLS1 01-08-2000'!$AA$7:$AB$35,2,0))</f>
        <v>0</v>
      </c>
      <c r="G51" s="109">
        <f>IF(ISNA(VLOOKUP($B51,'[2]MENGENLS1 01-08-2000'!$AD$7:$AE$38,2,0)),0,VLOOKUP($B51,'[2]MENGENLS1 01-08-2000'!$AD$7:$AE$38,2,0))</f>
        <v>0</v>
      </c>
      <c r="H51" s="109">
        <f>IF(ISNA(VLOOKUP($B51,'[2]MENGENLS1 01-08-2000'!$AG$7:$AH$20,2,0)),0,VLOOKUP($B51,'[2]MENGENLS1 01-08-2000'!$AG$7:$AH$20,2,0))</f>
        <v>0</v>
      </c>
      <c r="I51" s="109">
        <f>IF(ISNA(VLOOKUP($B51,'[2]MENGENLS1 01-08-2000'!$AJ$7:$AK$38,2,0)),0,VLOOKUP($B51,'[2]MENGENLS1 01-08-2000'!$AJ$7:$AK$38,2,0))</f>
        <v>0</v>
      </c>
      <c r="J51" s="109">
        <f>IF(ISNA(VLOOKUP($B51,'[2]MENGENLS1 01-08-2000'!$AM$7:$AN$38,2,0)),0,VLOOKUP($B51,'[2]MENGENLS1 01-08-2000'!$AM$7:$AN$38,2,0))</f>
        <v>0</v>
      </c>
      <c r="K51" s="109">
        <f>IF(ISNA(VLOOKUP($B51,'[2]MENGENLS1 01-08-2000'!$AP$7:$AQ$12,2,0)),0,VLOOKUP($B51,'[2]MENGENLS1 01-08-2000'!$AP$7:$AQ$12,2,0))</f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05">
        <v>0</v>
      </c>
      <c r="S51" s="106">
        <v>0</v>
      </c>
      <c r="T51" s="102">
        <v>0</v>
      </c>
      <c r="U51" s="102">
        <v>0</v>
      </c>
      <c r="V51" s="17">
        <v>0</v>
      </c>
      <c r="W51" s="111"/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05">
        <v>0</v>
      </c>
      <c r="AD51" s="106">
        <v>0</v>
      </c>
      <c r="AE51" s="102">
        <v>0</v>
      </c>
      <c r="AF51" s="102">
        <v>0</v>
      </c>
      <c r="AG51" s="17">
        <v>0</v>
      </c>
    </row>
    <row r="52" spans="2:76" x14ac:dyDescent="0.25">
      <c r="B52" s="107">
        <f t="shared" ref="B52:B67" si="3">DATE(YEAR(B51),MONTH(B51)+1,1)</f>
        <v>38261</v>
      </c>
      <c r="C52" s="108">
        <f>IF(ISNA(VLOOKUP($B52,'[2]MENGENLS1 01-08-2000'!$R$7:$S$71,2,0)),0,VLOOKUP($B52,'[2]MENGENLS1 01-08-2000'!$R$7:$S$71,2,0))</f>
        <v>-25</v>
      </c>
      <c r="D52" s="109">
        <f>IF(ISNA(VLOOKUP($B52,'[2]MENGENLS1 01-08-2000'!$U$7:$V$60,2,0)),0,VLOOKUP($B52,'[2]MENGENLS1 01-08-2000'!$U$7:$V$60,2,0))</f>
        <v>-25</v>
      </c>
      <c r="E52" s="109">
        <f>IF(ISNA(VLOOKUP($B52,'[2]MENGENLS1 01-08-2000'!$X$7:$Y$27,2,0)),0,VLOOKUP($B52,'[2]MENGENLS1 01-08-2000'!$X$7:$Y$27,2,0))</f>
        <v>0</v>
      </c>
      <c r="F52" s="109">
        <f>IF(ISNA(VLOOKUP($B52,'[2]MENGENLS1 01-08-2000'!$AA$7:$AB$35,2,0)),0,VLOOKUP($B52,'[2]MENGENLS1 01-08-2000'!$AA$7:$AB$35,2,0))</f>
        <v>0</v>
      </c>
      <c r="G52" s="109">
        <f>IF(ISNA(VLOOKUP($B52,'[2]MENGENLS1 01-08-2000'!$AD$7:$AE$38,2,0)),0,VLOOKUP($B52,'[2]MENGENLS1 01-08-2000'!$AD$7:$AE$38,2,0))</f>
        <v>0</v>
      </c>
      <c r="H52" s="109">
        <f>IF(ISNA(VLOOKUP($B52,'[2]MENGENLS1 01-08-2000'!$AG$7:$AH$20,2,0)),0,VLOOKUP($B52,'[2]MENGENLS1 01-08-2000'!$AG$7:$AH$20,2,0))</f>
        <v>0</v>
      </c>
      <c r="I52" s="109">
        <f>IF(ISNA(VLOOKUP($B52,'[2]MENGENLS1 01-08-2000'!$AJ$7:$AK$38,2,0)),0,VLOOKUP($B52,'[2]MENGENLS1 01-08-2000'!$AJ$7:$AK$38,2,0))</f>
        <v>0</v>
      </c>
      <c r="J52" s="109">
        <f>IF(ISNA(VLOOKUP($B52,'[2]MENGENLS1 01-08-2000'!$AM$7:$AN$38,2,0)),0,VLOOKUP($B52,'[2]MENGENLS1 01-08-2000'!$AM$7:$AN$38,2,0))</f>
        <v>0</v>
      </c>
      <c r="K52" s="109">
        <f>IF(ISNA(VLOOKUP($B52,'[2]MENGENLS1 01-08-2000'!$AP$7:$AQ$12,2,0)),0,VLOOKUP($B52,'[2]MENGENLS1 01-08-2000'!$AP$7:$AQ$12,2,0))</f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5">
        <v>0</v>
      </c>
      <c r="S52" s="106">
        <v>0</v>
      </c>
      <c r="T52" s="102">
        <v>0</v>
      </c>
      <c r="U52" s="102">
        <v>0</v>
      </c>
      <c r="V52" s="17">
        <v>0</v>
      </c>
      <c r="W52" s="101"/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5">
        <v>0</v>
      </c>
      <c r="AD52" s="106">
        <v>0</v>
      </c>
      <c r="AE52" s="102">
        <v>0</v>
      </c>
      <c r="AF52" s="102">
        <v>0</v>
      </c>
      <c r="AG52" s="17">
        <v>0</v>
      </c>
    </row>
    <row r="53" spans="2:76" x14ac:dyDescent="0.25">
      <c r="B53" s="107">
        <f t="shared" si="3"/>
        <v>38292</v>
      </c>
      <c r="C53" s="108">
        <f>IF(ISNA(VLOOKUP($B53,'[2]MENGENLS1 01-08-2000'!$R$7:$S$71,2,0)),0,VLOOKUP($B53,'[2]MENGENLS1 01-08-2000'!$R$7:$S$71,2,0))</f>
        <v>0</v>
      </c>
      <c r="D53" s="109">
        <f>IF(ISNA(VLOOKUP($B53,'[2]MENGENLS1 01-08-2000'!$U$7:$V$60,2,0)),0,VLOOKUP($B53,'[2]MENGENLS1 01-08-2000'!$U$7:$V$60,2,0))</f>
        <v>-25</v>
      </c>
      <c r="E53" s="109">
        <f>IF(ISNA(VLOOKUP($B53,'[2]MENGENLS1 01-08-2000'!$X$7:$Y$27,2,0)),0,VLOOKUP($B53,'[2]MENGENLS1 01-08-2000'!$X$7:$Y$27,2,0))</f>
        <v>0</v>
      </c>
      <c r="F53" s="109">
        <f>IF(ISNA(VLOOKUP($B53,'[2]MENGENLS1 01-08-2000'!$AA$7:$AB$35,2,0)),0,VLOOKUP($B53,'[2]MENGENLS1 01-08-2000'!$AA$7:$AB$35,2,0))</f>
        <v>0</v>
      </c>
      <c r="G53" s="109">
        <f>IF(ISNA(VLOOKUP($B53,'[2]MENGENLS1 01-08-2000'!$AD$7:$AE$38,2,0)),0,VLOOKUP($B53,'[2]MENGENLS1 01-08-2000'!$AD$7:$AE$38,2,0))</f>
        <v>0</v>
      </c>
      <c r="H53" s="109">
        <f>IF(ISNA(VLOOKUP($B53,'[2]MENGENLS1 01-08-2000'!$AG$7:$AH$20,2,0)),0,VLOOKUP($B53,'[2]MENGENLS1 01-08-2000'!$AG$7:$AH$20,2,0))</f>
        <v>0</v>
      </c>
      <c r="I53" s="109">
        <f>IF(ISNA(VLOOKUP($B53,'[2]MENGENLS1 01-08-2000'!$AJ$7:$AK$38,2,0)),0,VLOOKUP($B53,'[2]MENGENLS1 01-08-2000'!$AJ$7:$AK$38,2,0))</f>
        <v>0</v>
      </c>
      <c r="J53" s="109">
        <f>IF(ISNA(VLOOKUP($B53,'[2]MENGENLS1 01-08-2000'!$AM$7:$AN$38,2,0)),0,VLOOKUP($B53,'[2]MENGENLS1 01-08-2000'!$AM$7:$AN$38,2,0))</f>
        <v>0</v>
      </c>
      <c r="K53" s="109">
        <f>IF(ISNA(VLOOKUP($B53,'[2]MENGENLS1 01-08-2000'!$AP$7:$AQ$12,2,0)),0,VLOOKUP($B53,'[2]MENGENLS1 01-08-2000'!$AP$7:$AQ$12,2,0))</f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05">
        <v>0</v>
      </c>
      <c r="S53" s="106">
        <v>0</v>
      </c>
      <c r="T53" s="102">
        <v>0</v>
      </c>
      <c r="U53" s="102">
        <v>0</v>
      </c>
      <c r="V53" s="17">
        <v>0</v>
      </c>
      <c r="W53" s="111"/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05">
        <v>0</v>
      </c>
      <c r="AD53" s="106">
        <v>0</v>
      </c>
      <c r="AE53" s="102">
        <v>0</v>
      </c>
      <c r="AF53" s="102">
        <v>0</v>
      </c>
      <c r="AG53" s="17">
        <v>0</v>
      </c>
    </row>
    <row r="54" spans="2:76" x14ac:dyDescent="0.25">
      <c r="B54" s="107">
        <f t="shared" si="3"/>
        <v>38322</v>
      </c>
      <c r="C54" s="108">
        <f>IF(ISNA(VLOOKUP($B54,'[2]MENGENLS1 01-08-2000'!$R$7:$S$71,2,0)),0,VLOOKUP($B54,'[2]MENGENLS1 01-08-2000'!$R$7:$S$71,2,0))</f>
        <v>-15025</v>
      </c>
      <c r="D54" s="109">
        <f>IF(ISNA(VLOOKUP($B54,'[2]MENGENLS1 01-08-2000'!$U$7:$V$60,2,0)),0,VLOOKUP($B54,'[2]MENGENLS1 01-08-2000'!$U$7:$V$60,2,0))</f>
        <v>-25</v>
      </c>
      <c r="E54" s="109">
        <f>IF(ISNA(VLOOKUP($B54,'[2]MENGENLS1 01-08-2000'!$X$7:$Y$27,2,0)),0,VLOOKUP($B54,'[2]MENGENLS1 01-08-2000'!$X$7:$Y$27,2,0))</f>
        <v>0</v>
      </c>
      <c r="F54" s="109">
        <f>IF(ISNA(VLOOKUP($B54,'[2]MENGENLS1 01-08-2000'!$AA$7:$AB$35,2,0)),0,VLOOKUP($B54,'[2]MENGENLS1 01-08-2000'!$AA$7:$AB$35,2,0))</f>
        <v>0</v>
      </c>
      <c r="G54" s="109">
        <f>IF(ISNA(VLOOKUP($B54,'[2]MENGENLS1 01-08-2000'!$AD$7:$AE$38,2,0)),0,VLOOKUP($B54,'[2]MENGENLS1 01-08-2000'!$AD$7:$AE$38,2,0))</f>
        <v>0</v>
      </c>
      <c r="H54" s="109">
        <f>IF(ISNA(VLOOKUP($B54,'[2]MENGENLS1 01-08-2000'!$AG$7:$AH$20,2,0)),0,VLOOKUP($B54,'[2]MENGENLS1 01-08-2000'!$AG$7:$AH$20,2,0))</f>
        <v>0</v>
      </c>
      <c r="I54" s="109">
        <f>IF(ISNA(VLOOKUP($B54,'[2]MENGENLS1 01-08-2000'!$AJ$7:$AK$38,2,0)),0,VLOOKUP($B54,'[2]MENGENLS1 01-08-2000'!$AJ$7:$AK$38,2,0))</f>
        <v>0</v>
      </c>
      <c r="J54" s="109">
        <f>IF(ISNA(VLOOKUP($B54,'[2]MENGENLS1 01-08-2000'!$AM$7:$AN$38,2,0)),0,VLOOKUP($B54,'[2]MENGENLS1 01-08-2000'!$AM$7:$AN$38,2,0))</f>
        <v>0</v>
      </c>
      <c r="K54" s="109">
        <f>IF(ISNA(VLOOKUP($B54,'[2]MENGENLS1 01-08-2000'!$AP$7:$AQ$12,2,0)),0,VLOOKUP($B54,'[2]MENGENLS1 01-08-2000'!$AP$7:$AQ$12,2,0))</f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5">
        <v>0</v>
      </c>
      <c r="S54" s="106">
        <v>0</v>
      </c>
      <c r="T54" s="102">
        <v>0</v>
      </c>
      <c r="U54" s="102">
        <v>0</v>
      </c>
      <c r="V54" s="17">
        <v>0</v>
      </c>
      <c r="W54" s="101"/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5">
        <v>0</v>
      </c>
      <c r="AD54" s="106">
        <v>0</v>
      </c>
      <c r="AE54" s="102">
        <v>0</v>
      </c>
      <c r="AF54" s="102">
        <v>0</v>
      </c>
      <c r="AG54" s="17">
        <v>0</v>
      </c>
    </row>
    <row r="55" spans="2:76" x14ac:dyDescent="0.25">
      <c r="B55" s="107">
        <f t="shared" si="3"/>
        <v>38353</v>
      </c>
      <c r="C55" s="108">
        <f>IF(ISNA(VLOOKUP($B55,'[2]MENGENLS1 01-08-2000'!$R$7:$S$71,2,0)),0,VLOOKUP($B55,'[2]MENGENLS1 01-08-2000'!$R$7:$S$71,2,0))</f>
        <v>0</v>
      </c>
      <c r="D55" s="109">
        <f>IF(ISNA(VLOOKUP($B55,'[2]MENGENLS1 01-08-2000'!$U$7:$V$60,2,0)),0,VLOOKUP($B55,'[2]MENGENLS1 01-08-2000'!$U$7:$V$60,2,0))</f>
        <v>0</v>
      </c>
      <c r="E55" s="109">
        <f>IF(ISNA(VLOOKUP($B55,'[2]MENGENLS1 01-08-2000'!$X$7:$Y$27,2,0)),0,VLOOKUP($B55,'[2]MENGENLS1 01-08-2000'!$X$7:$Y$27,2,0))</f>
        <v>0</v>
      </c>
      <c r="F55" s="109">
        <f>IF(ISNA(VLOOKUP($B55,'[2]MENGENLS1 01-08-2000'!$AA$7:$AB$35,2,0)),0,VLOOKUP($B55,'[2]MENGENLS1 01-08-2000'!$AA$7:$AB$35,2,0))</f>
        <v>0</v>
      </c>
      <c r="G55" s="109">
        <f>IF(ISNA(VLOOKUP($B55,'[2]MENGENLS1 01-08-2000'!$AD$7:$AE$38,2,0)),0,VLOOKUP($B55,'[2]MENGENLS1 01-08-2000'!$AD$7:$AE$38,2,0))</f>
        <v>0</v>
      </c>
      <c r="H55" s="109">
        <f>IF(ISNA(VLOOKUP($B55,'[2]MENGENLS1 01-08-2000'!$AG$7:$AH$20,2,0)),0,VLOOKUP($B55,'[2]MENGENLS1 01-08-2000'!$AG$7:$AH$20,2,0))</f>
        <v>0</v>
      </c>
      <c r="I55" s="109">
        <f>IF(ISNA(VLOOKUP($B55,'[2]MENGENLS1 01-08-2000'!$AJ$7:$AK$38,2,0)),0,VLOOKUP($B55,'[2]MENGENLS1 01-08-2000'!$AJ$7:$AK$38,2,0))</f>
        <v>0</v>
      </c>
      <c r="J55" s="109">
        <f>IF(ISNA(VLOOKUP($B55,'[2]MENGENLS1 01-08-2000'!$AM$7:$AN$38,2,0)),0,VLOOKUP($B55,'[2]MENGENLS1 01-08-2000'!$AM$7:$AN$38,2,0))</f>
        <v>0</v>
      </c>
      <c r="K55" s="109">
        <f>IF(ISNA(VLOOKUP($B55,'[2]MENGENLS1 01-08-2000'!$AP$7:$AQ$12,2,0)),0,VLOOKUP($B55,'[2]MENGENLS1 01-08-2000'!$AP$7:$AQ$12,2,0))</f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05">
        <v>0</v>
      </c>
      <c r="S55" s="106">
        <v>0</v>
      </c>
      <c r="T55" s="102">
        <v>0</v>
      </c>
      <c r="U55" s="102">
        <v>0</v>
      </c>
      <c r="V55" s="17">
        <v>0</v>
      </c>
      <c r="W55" s="111"/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05">
        <v>0</v>
      </c>
      <c r="AD55" s="106">
        <v>0</v>
      </c>
      <c r="AE55" s="102">
        <v>0</v>
      </c>
      <c r="AF55" s="102">
        <v>0</v>
      </c>
      <c r="AG55" s="17">
        <v>0</v>
      </c>
    </row>
    <row r="56" spans="2:76" x14ac:dyDescent="0.25">
      <c r="B56" s="107">
        <f t="shared" si="3"/>
        <v>38384</v>
      </c>
      <c r="C56" s="108">
        <f>IF(ISNA(VLOOKUP($B56,'[2]MENGENLS1 01-08-2000'!$R$7:$S$71,2,0)),0,VLOOKUP($B56,'[2]MENGENLS1 01-08-2000'!$R$7:$S$71,2,0))</f>
        <v>-25</v>
      </c>
      <c r="D56" s="109">
        <f>IF(ISNA(VLOOKUP($B56,'[2]MENGENLS1 01-08-2000'!$U$7:$V$60,2,0)),0,VLOOKUP($B56,'[2]MENGENLS1 01-08-2000'!$U$7:$V$60,2,0))</f>
        <v>0</v>
      </c>
      <c r="E56" s="109">
        <f>IF(ISNA(VLOOKUP($B56,'[2]MENGENLS1 01-08-2000'!$X$7:$Y$27,2,0)),0,VLOOKUP($B56,'[2]MENGENLS1 01-08-2000'!$X$7:$Y$27,2,0))</f>
        <v>0</v>
      </c>
      <c r="F56" s="109">
        <f>IF(ISNA(VLOOKUP($B56,'[2]MENGENLS1 01-08-2000'!$AA$7:$AB$35,2,0)),0,VLOOKUP($B56,'[2]MENGENLS1 01-08-2000'!$AA$7:$AB$35,2,0))</f>
        <v>0</v>
      </c>
      <c r="G56" s="109">
        <f>IF(ISNA(VLOOKUP($B56,'[2]MENGENLS1 01-08-2000'!$AD$7:$AE$38,2,0)),0,VLOOKUP($B56,'[2]MENGENLS1 01-08-2000'!$AD$7:$AE$38,2,0))</f>
        <v>0</v>
      </c>
      <c r="H56" s="109">
        <f>IF(ISNA(VLOOKUP($B56,'[2]MENGENLS1 01-08-2000'!$AG$7:$AH$20,2,0)),0,VLOOKUP($B56,'[2]MENGENLS1 01-08-2000'!$AG$7:$AH$20,2,0))</f>
        <v>0</v>
      </c>
      <c r="I56" s="109">
        <f>IF(ISNA(VLOOKUP($B56,'[2]MENGENLS1 01-08-2000'!$AJ$7:$AK$38,2,0)),0,VLOOKUP($B56,'[2]MENGENLS1 01-08-2000'!$AJ$7:$AK$38,2,0))</f>
        <v>0</v>
      </c>
      <c r="J56" s="109">
        <f>IF(ISNA(VLOOKUP($B56,'[2]MENGENLS1 01-08-2000'!$AM$7:$AN$38,2,0)),0,VLOOKUP($B56,'[2]MENGENLS1 01-08-2000'!$AM$7:$AN$38,2,0))</f>
        <v>0</v>
      </c>
      <c r="K56" s="109">
        <f>IF(ISNA(VLOOKUP($B56,'[2]MENGENLS1 01-08-2000'!$AP$7:$AQ$12,2,0)),0,VLOOKUP($B56,'[2]MENGENLS1 01-08-2000'!$AP$7:$AQ$12,2,0))</f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5">
        <v>0</v>
      </c>
      <c r="S56" s="106">
        <v>0</v>
      </c>
      <c r="T56" s="102">
        <v>0</v>
      </c>
      <c r="U56" s="102">
        <v>0</v>
      </c>
      <c r="V56" s="17">
        <v>0</v>
      </c>
      <c r="W56" s="101"/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5">
        <v>0</v>
      </c>
      <c r="AD56" s="106">
        <v>0</v>
      </c>
      <c r="AE56" s="102">
        <v>0</v>
      </c>
      <c r="AF56" s="102">
        <v>0</v>
      </c>
      <c r="AG56" s="17">
        <v>0</v>
      </c>
    </row>
    <row r="57" spans="2:76" x14ac:dyDescent="0.25">
      <c r="B57" s="107">
        <f t="shared" si="3"/>
        <v>38412</v>
      </c>
      <c r="C57" s="108">
        <f>IF(ISNA(VLOOKUP($B57,'[2]MENGENLS1 01-08-2000'!$R$7:$S$71,2,0)),0,VLOOKUP($B57,'[2]MENGENLS1 01-08-2000'!$R$7:$S$71,2,0))</f>
        <v>0</v>
      </c>
      <c r="D57" s="109">
        <f>IF(ISNA(VLOOKUP($B57,'[2]MENGENLS1 01-08-2000'!$U$7:$V$60,2,0)),0,VLOOKUP($B57,'[2]MENGENLS1 01-08-2000'!$U$7:$V$60,2,0))</f>
        <v>0</v>
      </c>
      <c r="E57" s="109">
        <f>IF(ISNA(VLOOKUP($B57,'[2]MENGENLS1 01-08-2000'!$X$7:$Y$27,2,0)),0,VLOOKUP($B57,'[2]MENGENLS1 01-08-2000'!$X$7:$Y$27,2,0))</f>
        <v>0</v>
      </c>
      <c r="F57" s="109">
        <f>IF(ISNA(VLOOKUP($B57,'[2]MENGENLS1 01-08-2000'!$AA$7:$AB$35,2,0)),0,VLOOKUP($B57,'[2]MENGENLS1 01-08-2000'!$AA$7:$AB$35,2,0))</f>
        <v>0</v>
      </c>
      <c r="G57" s="109">
        <f>IF(ISNA(VLOOKUP($B57,'[2]MENGENLS1 01-08-2000'!$AD$7:$AE$38,2,0)),0,VLOOKUP($B57,'[2]MENGENLS1 01-08-2000'!$AD$7:$AE$38,2,0))</f>
        <v>0</v>
      </c>
      <c r="H57" s="109">
        <f>IF(ISNA(VLOOKUP($B57,'[2]MENGENLS1 01-08-2000'!$AG$7:$AH$20,2,0)),0,VLOOKUP($B57,'[2]MENGENLS1 01-08-2000'!$AG$7:$AH$20,2,0))</f>
        <v>0</v>
      </c>
      <c r="I57" s="109">
        <f>IF(ISNA(VLOOKUP($B57,'[2]MENGENLS1 01-08-2000'!$AJ$7:$AK$38,2,0)),0,VLOOKUP($B57,'[2]MENGENLS1 01-08-2000'!$AJ$7:$AK$38,2,0))</f>
        <v>0</v>
      </c>
      <c r="J57" s="109">
        <f>IF(ISNA(VLOOKUP($B57,'[2]MENGENLS1 01-08-2000'!$AM$7:$AN$38,2,0)),0,VLOOKUP($B57,'[2]MENGENLS1 01-08-2000'!$AM$7:$AN$38,2,0))</f>
        <v>0</v>
      </c>
      <c r="K57" s="109">
        <f>IF(ISNA(VLOOKUP($B57,'[2]MENGENLS1 01-08-2000'!$AP$7:$AQ$12,2,0)),0,VLOOKUP($B57,'[2]MENGENLS1 01-08-2000'!$AP$7:$AQ$12,2,0))</f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05">
        <v>0</v>
      </c>
      <c r="S57" s="106">
        <v>0</v>
      </c>
      <c r="T57" s="102">
        <v>0</v>
      </c>
      <c r="U57" s="102">
        <v>0</v>
      </c>
      <c r="V57" s="17">
        <v>0</v>
      </c>
      <c r="W57" s="111"/>
      <c r="X57" s="111">
        <v>0</v>
      </c>
      <c r="Y57" s="111">
        <v>0</v>
      </c>
      <c r="Z57" s="111">
        <v>0</v>
      </c>
      <c r="AA57" s="111">
        <v>0</v>
      </c>
      <c r="AB57" s="111">
        <v>0</v>
      </c>
      <c r="AC57" s="105">
        <v>0</v>
      </c>
      <c r="AD57" s="106">
        <v>0</v>
      </c>
      <c r="AE57" s="102">
        <v>0</v>
      </c>
      <c r="AF57" s="102">
        <v>0</v>
      </c>
      <c r="AG57" s="17">
        <v>0</v>
      </c>
    </row>
    <row r="58" spans="2:76" x14ac:dyDescent="0.25">
      <c r="B58" s="107">
        <f t="shared" si="3"/>
        <v>38443</v>
      </c>
      <c r="C58" s="108">
        <f>IF(ISNA(VLOOKUP($B58,'[2]MENGENLS1 01-08-2000'!$R$7:$S$71,2,0)),0,VLOOKUP($B58,'[2]MENGENLS1 01-08-2000'!$R$7:$S$71,2,0))</f>
        <v>-25</v>
      </c>
      <c r="D58" s="109">
        <f>IF(ISNA(VLOOKUP($B58,'[2]MENGENLS1 01-08-2000'!$U$7:$V$60,2,0)),0,VLOOKUP($B58,'[2]MENGENLS1 01-08-2000'!$U$7:$V$60,2,0))</f>
        <v>0</v>
      </c>
      <c r="E58" s="109">
        <f>IF(ISNA(VLOOKUP($B58,'[2]MENGENLS1 01-08-2000'!$X$7:$Y$27,2,0)),0,VLOOKUP($B58,'[2]MENGENLS1 01-08-2000'!$X$7:$Y$27,2,0))</f>
        <v>0</v>
      </c>
      <c r="F58" s="109">
        <f>IF(ISNA(VLOOKUP($B58,'[2]MENGENLS1 01-08-2000'!$AA$7:$AB$35,2,0)),0,VLOOKUP($B58,'[2]MENGENLS1 01-08-2000'!$AA$7:$AB$35,2,0))</f>
        <v>0</v>
      </c>
      <c r="G58" s="109">
        <f>IF(ISNA(VLOOKUP($B58,'[2]MENGENLS1 01-08-2000'!$AD$7:$AE$38,2,0)),0,VLOOKUP($B58,'[2]MENGENLS1 01-08-2000'!$AD$7:$AE$38,2,0))</f>
        <v>0</v>
      </c>
      <c r="H58" s="109">
        <f>IF(ISNA(VLOOKUP($B58,'[2]MENGENLS1 01-08-2000'!$AG$7:$AH$20,2,0)),0,VLOOKUP($B58,'[2]MENGENLS1 01-08-2000'!$AG$7:$AH$20,2,0))</f>
        <v>0</v>
      </c>
      <c r="I58" s="109">
        <f>IF(ISNA(VLOOKUP($B58,'[2]MENGENLS1 01-08-2000'!$AJ$7:$AK$38,2,0)),0,VLOOKUP($B58,'[2]MENGENLS1 01-08-2000'!$AJ$7:$AK$38,2,0))</f>
        <v>0</v>
      </c>
      <c r="J58" s="109">
        <f>IF(ISNA(VLOOKUP($B58,'[2]MENGENLS1 01-08-2000'!$AM$7:$AN$38,2,0)),0,VLOOKUP($B58,'[2]MENGENLS1 01-08-2000'!$AM$7:$AN$38,2,0))</f>
        <v>0</v>
      </c>
      <c r="K58" s="109">
        <f>IF(ISNA(VLOOKUP($B58,'[2]MENGENLS1 01-08-2000'!$AP$7:$AQ$12,2,0)),0,VLOOKUP($B58,'[2]MENGENLS1 01-08-2000'!$AP$7:$AQ$12,2,0))</f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5">
        <v>0</v>
      </c>
      <c r="S58" s="106">
        <v>0</v>
      </c>
      <c r="T58" s="102">
        <v>0</v>
      </c>
      <c r="U58" s="102">
        <v>0</v>
      </c>
      <c r="V58" s="17">
        <v>0</v>
      </c>
      <c r="W58" s="101"/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5">
        <v>0</v>
      </c>
      <c r="AD58" s="106">
        <v>0</v>
      </c>
      <c r="AE58" s="102">
        <v>0</v>
      </c>
      <c r="AF58" s="102">
        <v>0</v>
      </c>
      <c r="AG58" s="17">
        <v>0</v>
      </c>
    </row>
    <row r="59" spans="2:76" x14ac:dyDescent="0.25">
      <c r="B59" s="107">
        <f t="shared" si="3"/>
        <v>38473</v>
      </c>
      <c r="C59" s="108">
        <f>IF(ISNA(VLOOKUP($B59,'[2]MENGENLS1 01-08-2000'!$R$7:$S$71,2,0)),0,VLOOKUP($B59,'[2]MENGENLS1 01-08-2000'!$R$7:$S$71,2,0))</f>
        <v>0</v>
      </c>
      <c r="D59" s="109">
        <f>IF(ISNA(VLOOKUP($B59,'[2]MENGENLS1 01-08-2000'!$U$7:$V$60,2,0)),0,VLOOKUP($B59,'[2]MENGENLS1 01-08-2000'!$U$7:$V$60,2,0))</f>
        <v>0</v>
      </c>
      <c r="E59" s="109">
        <f>IF(ISNA(VLOOKUP($B59,'[2]MENGENLS1 01-08-2000'!$X$7:$Y$27,2,0)),0,VLOOKUP($B59,'[2]MENGENLS1 01-08-2000'!$X$7:$Y$27,2,0))</f>
        <v>0</v>
      </c>
      <c r="F59" s="109">
        <f>IF(ISNA(VLOOKUP($B59,'[2]MENGENLS1 01-08-2000'!$AA$7:$AB$35,2,0)),0,VLOOKUP($B59,'[2]MENGENLS1 01-08-2000'!$AA$7:$AB$35,2,0))</f>
        <v>0</v>
      </c>
      <c r="G59" s="109">
        <f>IF(ISNA(VLOOKUP($B59,'[2]MENGENLS1 01-08-2000'!$AD$7:$AE$38,2,0)),0,VLOOKUP($B59,'[2]MENGENLS1 01-08-2000'!$AD$7:$AE$38,2,0))</f>
        <v>0</v>
      </c>
      <c r="H59" s="109">
        <f>IF(ISNA(VLOOKUP($B59,'[2]MENGENLS1 01-08-2000'!$AG$7:$AH$20,2,0)),0,VLOOKUP($B59,'[2]MENGENLS1 01-08-2000'!$AG$7:$AH$20,2,0))</f>
        <v>0</v>
      </c>
      <c r="I59" s="109">
        <f>IF(ISNA(VLOOKUP($B59,'[2]MENGENLS1 01-08-2000'!$AJ$7:$AK$38,2,0)),0,VLOOKUP($B59,'[2]MENGENLS1 01-08-2000'!$AJ$7:$AK$38,2,0))</f>
        <v>0</v>
      </c>
      <c r="J59" s="109">
        <f>IF(ISNA(VLOOKUP($B59,'[2]MENGENLS1 01-08-2000'!$AM$7:$AN$38,2,0)),0,VLOOKUP($B59,'[2]MENGENLS1 01-08-2000'!$AM$7:$AN$38,2,0))</f>
        <v>0</v>
      </c>
      <c r="K59" s="109">
        <f>IF(ISNA(VLOOKUP($B59,'[2]MENGENLS1 01-08-2000'!$AP$7:$AQ$12,2,0)),0,VLOOKUP($B59,'[2]MENGENLS1 01-08-2000'!$AP$7:$AQ$12,2,0))</f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05">
        <v>0</v>
      </c>
      <c r="S59" s="106">
        <v>0</v>
      </c>
      <c r="T59" s="102">
        <v>0</v>
      </c>
      <c r="U59" s="102">
        <v>0</v>
      </c>
      <c r="V59" s="17">
        <v>0</v>
      </c>
      <c r="W59" s="111"/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05">
        <v>0</v>
      </c>
      <c r="AD59" s="106">
        <v>0</v>
      </c>
      <c r="AE59" s="102">
        <v>0</v>
      </c>
      <c r="AF59" s="102">
        <v>0</v>
      </c>
      <c r="AG59" s="17">
        <v>0</v>
      </c>
    </row>
    <row r="60" spans="2:76" x14ac:dyDescent="0.25">
      <c r="B60" s="107">
        <f t="shared" si="3"/>
        <v>38504</v>
      </c>
      <c r="C60" s="108">
        <f>IF(ISNA(VLOOKUP($B60,'[2]MENGENLS1 01-08-2000'!$R$7:$S$71,2,0)),0,VLOOKUP($B60,'[2]MENGENLS1 01-08-2000'!$R$7:$S$71,2,0))</f>
        <v>-25</v>
      </c>
      <c r="D60" s="109">
        <f>IF(ISNA(VLOOKUP($B60,'[2]MENGENLS1 01-08-2000'!$U$7:$V$60,2,0)),0,VLOOKUP($B60,'[2]MENGENLS1 01-08-2000'!$U$7:$V$60,2,0))</f>
        <v>0</v>
      </c>
      <c r="E60" s="109">
        <f>IF(ISNA(VLOOKUP($B60,'[2]MENGENLS1 01-08-2000'!$X$7:$Y$27,2,0)),0,VLOOKUP($B60,'[2]MENGENLS1 01-08-2000'!$X$7:$Y$27,2,0))</f>
        <v>0</v>
      </c>
      <c r="F60" s="109">
        <f>IF(ISNA(VLOOKUP($B60,'[2]MENGENLS1 01-08-2000'!$AA$7:$AB$35,2,0)),0,VLOOKUP($B60,'[2]MENGENLS1 01-08-2000'!$AA$7:$AB$35,2,0))</f>
        <v>0</v>
      </c>
      <c r="G60" s="109">
        <f>IF(ISNA(VLOOKUP($B60,'[2]MENGENLS1 01-08-2000'!$AD$7:$AE$38,2,0)),0,VLOOKUP($B60,'[2]MENGENLS1 01-08-2000'!$AD$7:$AE$38,2,0))</f>
        <v>0</v>
      </c>
      <c r="H60" s="109">
        <f>IF(ISNA(VLOOKUP($B60,'[2]MENGENLS1 01-08-2000'!$AG$7:$AH$20,2,0)),0,VLOOKUP($B60,'[2]MENGENLS1 01-08-2000'!$AG$7:$AH$20,2,0))</f>
        <v>0</v>
      </c>
      <c r="I60" s="109">
        <f>IF(ISNA(VLOOKUP($B60,'[2]MENGENLS1 01-08-2000'!$AJ$7:$AK$38,2,0)),0,VLOOKUP($B60,'[2]MENGENLS1 01-08-2000'!$AJ$7:$AK$38,2,0))</f>
        <v>0</v>
      </c>
      <c r="J60" s="109">
        <f>IF(ISNA(VLOOKUP($B60,'[2]MENGENLS1 01-08-2000'!$AM$7:$AN$38,2,0)),0,VLOOKUP($B60,'[2]MENGENLS1 01-08-2000'!$AM$7:$AN$38,2,0))</f>
        <v>0</v>
      </c>
      <c r="K60" s="109">
        <f>IF(ISNA(VLOOKUP($B60,'[2]MENGENLS1 01-08-2000'!$AP$7:$AQ$12,2,0)),0,VLOOKUP($B60,'[2]MENGENLS1 01-08-2000'!$AP$7:$AQ$12,2,0))</f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5">
        <v>0</v>
      </c>
      <c r="S60" s="106">
        <v>0</v>
      </c>
      <c r="T60" s="102">
        <v>0</v>
      </c>
      <c r="U60" s="102">
        <v>0</v>
      </c>
      <c r="V60" s="17">
        <v>0</v>
      </c>
      <c r="W60" s="101"/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5">
        <v>0</v>
      </c>
      <c r="AD60" s="106">
        <v>0</v>
      </c>
      <c r="AE60" s="102">
        <v>0</v>
      </c>
      <c r="AF60" s="102">
        <v>0</v>
      </c>
      <c r="AG60" s="17">
        <v>0</v>
      </c>
    </row>
    <row r="61" spans="2:76" x14ac:dyDescent="0.25">
      <c r="B61" s="107">
        <f t="shared" si="3"/>
        <v>38534</v>
      </c>
      <c r="C61" s="108">
        <f>IF(ISNA(VLOOKUP($B61,'[2]MENGENLS1 01-08-2000'!$R$7:$S$71,2,0)),0,VLOOKUP($B61,'[2]MENGENLS1 01-08-2000'!$R$7:$S$71,2,0))</f>
        <v>0</v>
      </c>
      <c r="D61" s="109">
        <f>IF(ISNA(VLOOKUP($B61,'[2]MENGENLS1 01-08-2000'!$U$7:$V$60,2,0)),0,VLOOKUP($B61,'[2]MENGENLS1 01-08-2000'!$U$7:$V$60,2,0))</f>
        <v>0</v>
      </c>
      <c r="E61" s="109">
        <f>IF(ISNA(VLOOKUP($B61,'[2]MENGENLS1 01-08-2000'!$X$7:$Y$27,2,0)),0,VLOOKUP($B61,'[2]MENGENLS1 01-08-2000'!$X$7:$Y$27,2,0))</f>
        <v>0</v>
      </c>
      <c r="F61" s="109">
        <f>IF(ISNA(VLOOKUP($B61,'[2]MENGENLS1 01-08-2000'!$AA$7:$AB$35,2,0)),0,VLOOKUP($B61,'[2]MENGENLS1 01-08-2000'!$AA$7:$AB$35,2,0))</f>
        <v>0</v>
      </c>
      <c r="G61" s="109">
        <f>IF(ISNA(VLOOKUP($B61,'[2]MENGENLS1 01-08-2000'!$AD$7:$AE$38,2,0)),0,VLOOKUP($B61,'[2]MENGENLS1 01-08-2000'!$AD$7:$AE$38,2,0))</f>
        <v>0</v>
      </c>
      <c r="H61" s="109">
        <f>IF(ISNA(VLOOKUP($B61,'[2]MENGENLS1 01-08-2000'!$AG$7:$AH$20,2,0)),0,VLOOKUP($B61,'[2]MENGENLS1 01-08-2000'!$AG$7:$AH$20,2,0))</f>
        <v>0</v>
      </c>
      <c r="I61" s="109">
        <f>IF(ISNA(VLOOKUP($B61,'[2]MENGENLS1 01-08-2000'!$AJ$7:$AK$38,2,0)),0,VLOOKUP($B61,'[2]MENGENLS1 01-08-2000'!$AJ$7:$AK$38,2,0))</f>
        <v>0</v>
      </c>
      <c r="J61" s="109">
        <f>IF(ISNA(VLOOKUP($B61,'[2]MENGENLS1 01-08-2000'!$AM$7:$AN$38,2,0)),0,VLOOKUP($B61,'[2]MENGENLS1 01-08-2000'!$AM$7:$AN$38,2,0))</f>
        <v>0</v>
      </c>
      <c r="K61" s="109">
        <f>IF(ISNA(VLOOKUP($B61,'[2]MENGENLS1 01-08-2000'!$AP$7:$AQ$12,2,0)),0,VLOOKUP($B61,'[2]MENGENLS1 01-08-2000'!$AP$7:$AQ$12,2,0))</f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05">
        <v>0</v>
      </c>
      <c r="S61" s="106">
        <v>0</v>
      </c>
      <c r="T61" s="102">
        <v>0</v>
      </c>
      <c r="U61" s="102">
        <v>0</v>
      </c>
      <c r="V61" s="17">
        <v>0</v>
      </c>
      <c r="W61" s="111"/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05">
        <v>0</v>
      </c>
      <c r="AD61" s="106">
        <v>0</v>
      </c>
      <c r="AE61" s="102">
        <v>0</v>
      </c>
      <c r="AF61" s="102">
        <v>0</v>
      </c>
      <c r="AG61" s="17">
        <v>0</v>
      </c>
    </row>
    <row r="62" spans="2:76" x14ac:dyDescent="0.25">
      <c r="B62" s="107">
        <f t="shared" si="3"/>
        <v>38565</v>
      </c>
      <c r="C62" s="108">
        <f>IF(ISNA(VLOOKUP($B62,'[2]MENGENLS1 01-08-2000'!$R$7:$S$71,2,0)),0,VLOOKUP($B62,'[2]MENGENLS1 01-08-2000'!$R$7:$S$71,2,0))</f>
        <v>-25</v>
      </c>
      <c r="D62" s="109">
        <f>IF(ISNA(VLOOKUP($B62,'[2]MENGENLS1 01-08-2000'!$U$7:$V$60,2,0)),0,VLOOKUP($B62,'[2]MENGENLS1 01-08-2000'!$U$7:$V$60,2,0))</f>
        <v>0</v>
      </c>
      <c r="E62" s="109">
        <f>IF(ISNA(VLOOKUP($B62,'[2]MENGENLS1 01-08-2000'!$X$7:$Y$27,2,0)),0,VLOOKUP($B62,'[2]MENGENLS1 01-08-2000'!$X$7:$Y$27,2,0))</f>
        <v>0</v>
      </c>
      <c r="F62" s="109">
        <f>IF(ISNA(VLOOKUP($B62,'[2]MENGENLS1 01-08-2000'!$AA$7:$AB$35,2,0)),0,VLOOKUP($B62,'[2]MENGENLS1 01-08-2000'!$AA$7:$AB$35,2,0))</f>
        <v>0</v>
      </c>
      <c r="G62" s="109">
        <f>IF(ISNA(VLOOKUP($B62,'[2]MENGENLS1 01-08-2000'!$AD$7:$AE$38,2,0)),0,VLOOKUP($B62,'[2]MENGENLS1 01-08-2000'!$AD$7:$AE$38,2,0))</f>
        <v>0</v>
      </c>
      <c r="H62" s="109">
        <f>IF(ISNA(VLOOKUP($B62,'[2]MENGENLS1 01-08-2000'!$AG$7:$AH$20,2,0)),0,VLOOKUP($B62,'[2]MENGENLS1 01-08-2000'!$AG$7:$AH$20,2,0))</f>
        <v>0</v>
      </c>
      <c r="I62" s="109">
        <f>IF(ISNA(VLOOKUP($B62,'[2]MENGENLS1 01-08-2000'!$AJ$7:$AK$38,2,0)),0,VLOOKUP($B62,'[2]MENGENLS1 01-08-2000'!$AJ$7:$AK$38,2,0))</f>
        <v>0</v>
      </c>
      <c r="J62" s="109">
        <f>IF(ISNA(VLOOKUP($B62,'[2]MENGENLS1 01-08-2000'!$AM$7:$AN$38,2,0)),0,VLOOKUP($B62,'[2]MENGENLS1 01-08-2000'!$AM$7:$AN$38,2,0))</f>
        <v>0</v>
      </c>
      <c r="K62" s="109">
        <f>IF(ISNA(VLOOKUP($B62,'[2]MENGENLS1 01-08-2000'!$AP$7:$AQ$12,2,0)),0,VLOOKUP($B62,'[2]MENGENLS1 01-08-2000'!$AP$7:$AQ$12,2,0))</f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5">
        <v>0</v>
      </c>
      <c r="S62" s="106">
        <v>0</v>
      </c>
      <c r="T62" s="102">
        <v>0</v>
      </c>
      <c r="U62" s="102">
        <v>0</v>
      </c>
      <c r="V62" s="17">
        <v>0</v>
      </c>
      <c r="W62" s="101"/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5">
        <v>0</v>
      </c>
      <c r="AD62" s="106">
        <v>0</v>
      </c>
      <c r="AE62" s="102">
        <v>0</v>
      </c>
      <c r="AF62" s="102">
        <v>0</v>
      </c>
      <c r="AG62" s="17">
        <v>0</v>
      </c>
    </row>
    <row r="63" spans="2:76" x14ac:dyDescent="0.25">
      <c r="B63" s="107">
        <f t="shared" si="3"/>
        <v>38596</v>
      </c>
      <c r="C63" s="108">
        <f>IF(ISNA(VLOOKUP($B63,'[2]MENGENLS1 01-08-2000'!$R$7:$S$71,2,0)),0,VLOOKUP($B63,'[2]MENGENLS1 01-08-2000'!$R$7:$S$71,2,0))</f>
        <v>0</v>
      </c>
      <c r="D63" s="109">
        <f>IF(ISNA(VLOOKUP($B63,'[2]MENGENLS1 01-08-2000'!$U$7:$V$60,2,0)),0,VLOOKUP($B63,'[2]MENGENLS1 01-08-2000'!$U$7:$V$60,2,0))</f>
        <v>0</v>
      </c>
      <c r="E63" s="109">
        <f>IF(ISNA(VLOOKUP($B63,'[2]MENGENLS1 01-08-2000'!$X$7:$Y$27,2,0)),0,VLOOKUP($B63,'[2]MENGENLS1 01-08-2000'!$X$7:$Y$27,2,0))</f>
        <v>0</v>
      </c>
      <c r="F63" s="109">
        <f>IF(ISNA(VLOOKUP($B63,'[2]MENGENLS1 01-08-2000'!$AA$7:$AB$35,2,0)),0,VLOOKUP($B63,'[2]MENGENLS1 01-08-2000'!$AA$7:$AB$35,2,0))</f>
        <v>0</v>
      </c>
      <c r="G63" s="109">
        <f>IF(ISNA(VLOOKUP($B63,'[2]MENGENLS1 01-08-2000'!$AD$7:$AE$38,2,0)),0,VLOOKUP($B63,'[2]MENGENLS1 01-08-2000'!$AD$7:$AE$38,2,0))</f>
        <v>0</v>
      </c>
      <c r="H63" s="109">
        <f>IF(ISNA(VLOOKUP($B63,'[2]MENGENLS1 01-08-2000'!$AG$7:$AH$20,2,0)),0,VLOOKUP($B63,'[2]MENGENLS1 01-08-2000'!$AG$7:$AH$20,2,0))</f>
        <v>0</v>
      </c>
      <c r="I63" s="109">
        <f>IF(ISNA(VLOOKUP($B63,'[2]MENGENLS1 01-08-2000'!$AJ$7:$AK$38,2,0)),0,VLOOKUP($B63,'[2]MENGENLS1 01-08-2000'!$AJ$7:$AK$38,2,0))</f>
        <v>0</v>
      </c>
      <c r="J63" s="109">
        <f>IF(ISNA(VLOOKUP($B63,'[2]MENGENLS1 01-08-2000'!$AM$7:$AN$38,2,0)),0,VLOOKUP($B63,'[2]MENGENLS1 01-08-2000'!$AM$7:$AN$38,2,0))</f>
        <v>0</v>
      </c>
      <c r="K63" s="109">
        <f>IF(ISNA(VLOOKUP($B63,'[2]MENGENLS1 01-08-2000'!$AP$7:$AQ$12,2,0)),0,VLOOKUP($B63,'[2]MENGENLS1 01-08-2000'!$AP$7:$AQ$12,2,0))</f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05">
        <v>0</v>
      </c>
      <c r="S63" s="106">
        <v>0</v>
      </c>
      <c r="T63" s="102">
        <v>0</v>
      </c>
      <c r="U63" s="102">
        <v>0</v>
      </c>
      <c r="V63" s="17">
        <v>0</v>
      </c>
      <c r="W63" s="111"/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05">
        <v>0</v>
      </c>
      <c r="AD63" s="106">
        <v>0</v>
      </c>
      <c r="AE63" s="102">
        <v>0</v>
      </c>
      <c r="AF63" s="102">
        <v>0</v>
      </c>
      <c r="AG63" s="17">
        <v>0</v>
      </c>
    </row>
    <row r="64" spans="2:76" x14ac:dyDescent="0.25">
      <c r="B64" s="107">
        <f t="shared" si="3"/>
        <v>38626</v>
      </c>
      <c r="C64" s="108">
        <f>IF(ISNA(VLOOKUP($B64,'[2]MENGENLS1 01-08-2000'!$R$7:$S$71,2,0)),0,VLOOKUP($B64,'[2]MENGENLS1 01-08-2000'!$R$7:$S$71,2,0))</f>
        <v>-25</v>
      </c>
      <c r="D64" s="109">
        <f>IF(ISNA(VLOOKUP($B64,'[2]MENGENLS1 01-08-2000'!$U$7:$V$60,2,0)),0,VLOOKUP($B64,'[2]MENGENLS1 01-08-2000'!$U$7:$V$60,2,0))</f>
        <v>0</v>
      </c>
      <c r="E64" s="109">
        <f>IF(ISNA(VLOOKUP($B64,'[2]MENGENLS1 01-08-2000'!$X$7:$Y$27,2,0)),0,VLOOKUP($B64,'[2]MENGENLS1 01-08-2000'!$X$7:$Y$27,2,0))</f>
        <v>0</v>
      </c>
      <c r="F64" s="109">
        <f>IF(ISNA(VLOOKUP($B64,'[2]MENGENLS1 01-08-2000'!$AA$7:$AB$35,2,0)),0,VLOOKUP($B64,'[2]MENGENLS1 01-08-2000'!$AA$7:$AB$35,2,0))</f>
        <v>0</v>
      </c>
      <c r="G64" s="109">
        <f>IF(ISNA(VLOOKUP($B64,'[2]MENGENLS1 01-08-2000'!$AD$7:$AE$38,2,0)),0,VLOOKUP($B64,'[2]MENGENLS1 01-08-2000'!$AD$7:$AE$38,2,0))</f>
        <v>0</v>
      </c>
      <c r="H64" s="109">
        <f>IF(ISNA(VLOOKUP($B64,'[2]MENGENLS1 01-08-2000'!$AG$7:$AH$20,2,0)),0,VLOOKUP($B64,'[2]MENGENLS1 01-08-2000'!$AG$7:$AH$20,2,0))</f>
        <v>0</v>
      </c>
      <c r="I64" s="109">
        <f>IF(ISNA(VLOOKUP($B64,'[2]MENGENLS1 01-08-2000'!$AJ$7:$AK$38,2,0)),0,VLOOKUP($B64,'[2]MENGENLS1 01-08-2000'!$AJ$7:$AK$38,2,0))</f>
        <v>0</v>
      </c>
      <c r="J64" s="109">
        <f>IF(ISNA(VLOOKUP($B64,'[2]MENGENLS1 01-08-2000'!$AM$7:$AN$38,2,0)),0,VLOOKUP($B64,'[2]MENGENLS1 01-08-2000'!$AM$7:$AN$38,2,0))</f>
        <v>0</v>
      </c>
      <c r="K64" s="109">
        <f>IF(ISNA(VLOOKUP($B64,'[2]MENGENLS1 01-08-2000'!$AP$7:$AQ$12,2,0)),0,VLOOKUP($B64,'[2]MENGENLS1 01-08-2000'!$AP$7:$AQ$12,2,0))</f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5">
        <v>0</v>
      </c>
      <c r="S64" s="106">
        <v>0</v>
      </c>
      <c r="T64" s="102">
        <v>0</v>
      </c>
      <c r="U64" s="102">
        <v>0</v>
      </c>
      <c r="V64" s="17">
        <v>0</v>
      </c>
      <c r="W64" s="101"/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5">
        <v>0</v>
      </c>
      <c r="AD64" s="106">
        <v>0</v>
      </c>
      <c r="AE64" s="102">
        <v>0</v>
      </c>
      <c r="AF64" s="102">
        <v>0</v>
      </c>
      <c r="AG64" s="17">
        <v>0</v>
      </c>
    </row>
    <row r="65" spans="2:33" x14ac:dyDescent="0.25">
      <c r="B65" s="107">
        <f t="shared" si="3"/>
        <v>38657</v>
      </c>
      <c r="C65" s="108">
        <f>IF(ISNA(VLOOKUP($B65,'[2]MENGENLS1 01-08-2000'!$R$7:$S$71,2,0)),0,VLOOKUP($B65,'[2]MENGENLS1 01-08-2000'!$R$7:$S$71,2,0))</f>
        <v>0</v>
      </c>
      <c r="D65" s="109">
        <f>IF(ISNA(VLOOKUP($B65,'[2]MENGENLS1 01-08-2000'!$U$7:$V$60,2,0)),0,VLOOKUP($B65,'[2]MENGENLS1 01-08-2000'!$U$7:$V$60,2,0))</f>
        <v>0</v>
      </c>
      <c r="E65" s="109">
        <f>IF(ISNA(VLOOKUP($B65,'[2]MENGENLS1 01-08-2000'!$X$7:$Y$27,2,0)),0,VLOOKUP($B65,'[2]MENGENLS1 01-08-2000'!$X$7:$Y$27,2,0))</f>
        <v>0</v>
      </c>
      <c r="F65" s="109">
        <f>IF(ISNA(VLOOKUP($B65,'[2]MENGENLS1 01-08-2000'!$AA$7:$AB$35,2,0)),0,VLOOKUP($B65,'[2]MENGENLS1 01-08-2000'!$AA$7:$AB$35,2,0))</f>
        <v>0</v>
      </c>
      <c r="G65" s="109">
        <f>IF(ISNA(VLOOKUP($B65,'[2]MENGENLS1 01-08-2000'!$AD$7:$AE$38,2,0)),0,VLOOKUP($B65,'[2]MENGENLS1 01-08-2000'!$AD$7:$AE$38,2,0))</f>
        <v>0</v>
      </c>
      <c r="H65" s="109">
        <f>IF(ISNA(VLOOKUP($B65,'[2]MENGENLS1 01-08-2000'!$AG$7:$AH$20,2,0)),0,VLOOKUP($B65,'[2]MENGENLS1 01-08-2000'!$AG$7:$AH$20,2,0))</f>
        <v>0</v>
      </c>
      <c r="I65" s="109">
        <f>IF(ISNA(VLOOKUP($B65,'[2]MENGENLS1 01-08-2000'!$AJ$7:$AK$38,2,0)),0,VLOOKUP($B65,'[2]MENGENLS1 01-08-2000'!$AJ$7:$AK$38,2,0))</f>
        <v>0</v>
      </c>
      <c r="J65" s="109">
        <f>IF(ISNA(VLOOKUP($B65,'[2]MENGENLS1 01-08-2000'!$AM$7:$AN$38,2,0)),0,VLOOKUP($B65,'[2]MENGENLS1 01-08-2000'!$AM$7:$AN$38,2,0))</f>
        <v>0</v>
      </c>
      <c r="K65" s="109">
        <f>IF(ISNA(VLOOKUP($B65,'[2]MENGENLS1 01-08-2000'!$AP$7:$AQ$12,2,0)),0,VLOOKUP($B65,'[2]MENGENLS1 01-08-2000'!$AP$7:$AQ$12,2,0))</f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05">
        <v>0</v>
      </c>
      <c r="S65" s="106">
        <v>0</v>
      </c>
      <c r="T65" s="102">
        <v>0</v>
      </c>
      <c r="U65" s="102">
        <v>0</v>
      </c>
      <c r="V65" s="17">
        <v>0</v>
      </c>
      <c r="W65" s="111"/>
      <c r="X65" s="111">
        <v>0</v>
      </c>
      <c r="Y65" s="111">
        <v>0</v>
      </c>
      <c r="Z65" s="111">
        <v>0</v>
      </c>
      <c r="AA65" s="111">
        <v>0</v>
      </c>
      <c r="AB65" s="111">
        <v>0</v>
      </c>
      <c r="AC65" s="105">
        <v>0</v>
      </c>
      <c r="AD65" s="106">
        <v>0</v>
      </c>
      <c r="AE65" s="102">
        <v>0</v>
      </c>
      <c r="AF65" s="102">
        <v>0</v>
      </c>
      <c r="AG65" s="17">
        <v>0</v>
      </c>
    </row>
    <row r="66" spans="2:33" x14ac:dyDescent="0.25">
      <c r="B66" s="107">
        <f t="shared" si="3"/>
        <v>38687</v>
      </c>
      <c r="C66" s="108">
        <f>IF(ISNA(VLOOKUP($B66,'[2]MENGENLS1 01-08-2000'!$R$7:$S$71,2,0)),0,VLOOKUP($B66,'[2]MENGENLS1 01-08-2000'!$R$7:$S$71,2,0))</f>
        <v>-25</v>
      </c>
      <c r="D66" s="109">
        <f>IF(ISNA(VLOOKUP($B66,'[2]MENGENLS1 01-08-2000'!$U$7:$V$60,2,0)),0,VLOOKUP($B66,'[2]MENGENLS1 01-08-2000'!$U$7:$V$60,2,0))</f>
        <v>0</v>
      </c>
      <c r="E66" s="109">
        <f>IF(ISNA(VLOOKUP($B66,'[2]MENGENLS1 01-08-2000'!$X$7:$Y$27,2,0)),0,VLOOKUP($B66,'[2]MENGENLS1 01-08-2000'!$X$7:$Y$27,2,0))</f>
        <v>0</v>
      </c>
      <c r="F66" s="109">
        <f>IF(ISNA(VLOOKUP($B66,'[2]MENGENLS1 01-08-2000'!$AA$7:$AB$35,2,0)),0,VLOOKUP($B66,'[2]MENGENLS1 01-08-2000'!$AA$7:$AB$35,2,0))</f>
        <v>0</v>
      </c>
      <c r="G66" s="109">
        <f>IF(ISNA(VLOOKUP($B66,'[2]MENGENLS1 01-08-2000'!$AD$7:$AE$38,2,0)),0,VLOOKUP($B66,'[2]MENGENLS1 01-08-2000'!$AD$7:$AE$38,2,0))</f>
        <v>0</v>
      </c>
      <c r="H66" s="109">
        <f>IF(ISNA(VLOOKUP($B66,'[2]MENGENLS1 01-08-2000'!$AG$7:$AH$20,2,0)),0,VLOOKUP($B66,'[2]MENGENLS1 01-08-2000'!$AG$7:$AH$20,2,0))</f>
        <v>0</v>
      </c>
      <c r="I66" s="109">
        <f>IF(ISNA(VLOOKUP($B66,'[2]MENGENLS1 01-08-2000'!$AJ$7:$AK$38,2,0)),0,VLOOKUP($B66,'[2]MENGENLS1 01-08-2000'!$AJ$7:$AK$38,2,0))</f>
        <v>0</v>
      </c>
      <c r="J66" s="109">
        <f>IF(ISNA(VLOOKUP($B66,'[2]MENGENLS1 01-08-2000'!$AM$7:$AN$38,2,0)),0,VLOOKUP($B66,'[2]MENGENLS1 01-08-2000'!$AM$7:$AN$38,2,0))</f>
        <v>0</v>
      </c>
      <c r="K66" s="109">
        <f>IF(ISNA(VLOOKUP($B66,'[2]MENGENLS1 01-08-2000'!$AP$7:$AQ$12,2,0)),0,VLOOKUP($B66,'[2]MENGENLS1 01-08-2000'!$AP$7:$AQ$12,2,0))</f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5">
        <v>0</v>
      </c>
      <c r="S66" s="106">
        <v>0</v>
      </c>
      <c r="T66" s="102">
        <v>0</v>
      </c>
      <c r="U66" s="102">
        <v>0</v>
      </c>
      <c r="V66" s="17">
        <v>0</v>
      </c>
      <c r="W66" s="101"/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5">
        <v>0</v>
      </c>
      <c r="AD66" s="106">
        <v>0</v>
      </c>
      <c r="AE66" s="102">
        <v>0</v>
      </c>
      <c r="AF66" s="102">
        <v>0</v>
      </c>
      <c r="AG66" s="17">
        <v>0</v>
      </c>
    </row>
    <row r="67" spans="2:33" x14ac:dyDescent="0.25">
      <c r="B67" s="107">
        <f t="shared" si="3"/>
        <v>38718</v>
      </c>
      <c r="C67" s="108">
        <f>IF(ISNA(VLOOKUP($B67,'[2]MENGENLS1 01-08-2000'!$R$7:$S$71,2,0)),0,VLOOKUP($B67,'[2]MENGENLS1 01-08-2000'!$R$7:$S$71,2,0))</f>
        <v>0</v>
      </c>
      <c r="D67" s="109">
        <f>IF(ISNA(VLOOKUP($B67,'[2]MENGENLS1 01-08-2000'!$U$7:$V$60,2,0)),0,VLOOKUP($B67,'[2]MENGENLS1 01-08-2000'!$U$7:$V$60,2,0))</f>
        <v>0</v>
      </c>
      <c r="E67" s="109">
        <f>IF(ISNA(VLOOKUP($B67,'[2]MENGENLS1 01-08-2000'!$X$7:$Y$27,2,0)),0,VLOOKUP($B67,'[2]MENGENLS1 01-08-2000'!$X$7:$Y$27,2,0))</f>
        <v>0</v>
      </c>
      <c r="F67" s="109">
        <f>IF(ISNA(VLOOKUP($B67,'[2]MENGENLS1 01-08-2000'!$AA$7:$AB$35,2,0)),0,VLOOKUP($B67,'[2]MENGENLS1 01-08-2000'!$AA$7:$AB$35,2,0))</f>
        <v>0</v>
      </c>
      <c r="G67" s="109">
        <f>IF(ISNA(VLOOKUP($B67,'[2]MENGENLS1 01-08-2000'!$AD$7:$AE$38,2,0)),0,VLOOKUP($B67,'[2]MENGENLS1 01-08-2000'!$AD$7:$AE$38,2,0))</f>
        <v>0</v>
      </c>
      <c r="H67" s="109">
        <f>IF(ISNA(VLOOKUP($B67,'[2]MENGENLS1 01-08-2000'!$AG$7:$AH$20,2,0)),0,VLOOKUP($B67,'[2]MENGENLS1 01-08-2000'!$AG$7:$AH$20,2,0))</f>
        <v>0</v>
      </c>
      <c r="I67" s="109">
        <f>IF(ISNA(VLOOKUP($B67,'[2]MENGENLS1 01-08-2000'!$AJ$7:$AK$38,2,0)),0,VLOOKUP($B67,'[2]MENGENLS1 01-08-2000'!$AJ$7:$AK$38,2,0))</f>
        <v>0</v>
      </c>
      <c r="J67" s="109">
        <f>IF(ISNA(VLOOKUP($B67,'[2]MENGENLS1 01-08-2000'!$AM$7:$AN$38,2,0)),0,VLOOKUP($B67,'[2]MENGENLS1 01-08-2000'!$AM$7:$AN$38,2,0))</f>
        <v>0</v>
      </c>
      <c r="K67" s="109">
        <f>IF(ISNA(VLOOKUP($B67,'[2]MENGENLS1 01-08-2000'!$AP$7:$AQ$12,2,0)),0,VLOOKUP($B67,'[2]MENGENLS1 01-08-2000'!$AP$7:$AQ$12,2,0))</f>
        <v>0</v>
      </c>
      <c r="M67" s="113">
        <v>0</v>
      </c>
      <c r="N67" s="111">
        <v>0</v>
      </c>
      <c r="O67" s="114">
        <v>0</v>
      </c>
      <c r="P67" s="114">
        <v>0</v>
      </c>
      <c r="Q67" s="115">
        <v>0</v>
      </c>
      <c r="R67" s="105">
        <v>0</v>
      </c>
      <c r="S67" s="106">
        <v>0</v>
      </c>
      <c r="T67" s="102">
        <v>0</v>
      </c>
      <c r="U67" s="102">
        <v>0</v>
      </c>
      <c r="V67" s="17">
        <v>0</v>
      </c>
      <c r="W67" s="113"/>
      <c r="X67" s="113">
        <v>0</v>
      </c>
      <c r="Y67" s="111">
        <v>0</v>
      </c>
      <c r="Z67" s="114">
        <v>0</v>
      </c>
      <c r="AA67" s="114">
        <v>0</v>
      </c>
      <c r="AB67" s="115">
        <v>0</v>
      </c>
      <c r="AC67" s="105">
        <v>0</v>
      </c>
      <c r="AD67" s="106">
        <v>0</v>
      </c>
      <c r="AE67" s="102">
        <v>0</v>
      </c>
      <c r="AF67" s="102">
        <v>0</v>
      </c>
      <c r="AG67" s="17">
        <v>0</v>
      </c>
    </row>
    <row r="68" spans="2:33" x14ac:dyDescent="0.25">
      <c r="B68" s="107">
        <f t="shared" ref="B68:B80" si="4">DATE(YEAR(B67),MONTH(B67)+1,1)</f>
        <v>38749</v>
      </c>
      <c r="C68" s="108">
        <f>IF(ISNA(VLOOKUP($B68,'[2]MENGENLS1 01-08-2000'!$R$7:$S$71,2,0)),0,VLOOKUP($B68,'[2]MENGENLS1 01-08-2000'!$R$7:$S$71,2,0))</f>
        <v>-25</v>
      </c>
      <c r="D68" s="109">
        <f>IF(ISNA(VLOOKUP($B68,'[2]MENGENLS1 01-08-2000'!$U$7:$V$60,2,0)),0,VLOOKUP($B68,'[2]MENGENLS1 01-08-2000'!$U$7:$V$60,2,0))</f>
        <v>0</v>
      </c>
      <c r="E68" s="109">
        <f>IF(ISNA(VLOOKUP($B68,'[2]MENGENLS1 01-08-2000'!$X$7:$Y$27,2,0)),0,VLOOKUP($B68,'[2]MENGENLS1 01-08-2000'!$X$7:$Y$27,2,0))</f>
        <v>0</v>
      </c>
      <c r="F68" s="109">
        <f>IF(ISNA(VLOOKUP($B68,'[2]MENGENLS1 01-08-2000'!$AA$7:$AB$35,2,0)),0,VLOOKUP($B68,'[2]MENGENLS1 01-08-2000'!$AA$7:$AB$35,2,0))</f>
        <v>0</v>
      </c>
      <c r="G68" s="109">
        <f>IF(ISNA(VLOOKUP($B68,'[2]MENGENLS1 01-08-2000'!$AD$7:$AE$38,2,0)),0,VLOOKUP($B68,'[2]MENGENLS1 01-08-2000'!$AD$7:$AE$38,2,0))</f>
        <v>0</v>
      </c>
      <c r="H68" s="109">
        <f>IF(ISNA(VLOOKUP($B68,'[2]MENGENLS1 01-08-2000'!$AG$7:$AH$20,2,0)),0,VLOOKUP($B68,'[2]MENGENLS1 01-08-2000'!$AG$7:$AH$20,2,0))</f>
        <v>0</v>
      </c>
      <c r="I68" s="109">
        <f>IF(ISNA(VLOOKUP($B68,'[2]MENGENLS1 01-08-2000'!$AJ$7:$AK$38,2,0)),0,VLOOKUP($B68,'[2]MENGENLS1 01-08-2000'!$AJ$7:$AK$38,2,0))</f>
        <v>0</v>
      </c>
      <c r="J68" s="109">
        <f>IF(ISNA(VLOOKUP($B68,'[2]MENGENLS1 01-08-2000'!$AM$7:$AN$38,2,0)),0,VLOOKUP($B68,'[2]MENGENLS1 01-08-2000'!$AM$7:$AN$38,2,0))</f>
        <v>0</v>
      </c>
      <c r="K68" s="109">
        <f>IF(ISNA(VLOOKUP($B68,'[2]MENGENLS1 01-08-2000'!$AP$7:$AQ$12,2,0)),0,VLOOKUP($B68,'[2]MENGENLS1 01-08-2000'!$AP$7:$AQ$12,2,0))</f>
        <v>0</v>
      </c>
      <c r="M68" s="113">
        <v>0</v>
      </c>
      <c r="N68" s="111">
        <v>0</v>
      </c>
      <c r="O68" s="114">
        <v>0</v>
      </c>
      <c r="P68" s="114">
        <v>0</v>
      </c>
      <c r="Q68" s="115">
        <v>0</v>
      </c>
      <c r="R68" s="105">
        <v>0</v>
      </c>
      <c r="S68" s="106">
        <v>0</v>
      </c>
      <c r="T68" s="102">
        <v>0</v>
      </c>
      <c r="U68" s="102">
        <v>0</v>
      </c>
      <c r="V68" s="17">
        <v>0</v>
      </c>
      <c r="W68" s="113"/>
      <c r="X68" s="113">
        <v>0</v>
      </c>
      <c r="Y68" s="111">
        <v>0</v>
      </c>
      <c r="Z68" s="114">
        <v>0</v>
      </c>
      <c r="AA68" s="114">
        <v>0</v>
      </c>
      <c r="AB68" s="115">
        <v>0</v>
      </c>
      <c r="AC68" s="105">
        <v>0</v>
      </c>
      <c r="AD68" s="106">
        <v>0</v>
      </c>
      <c r="AE68" s="102">
        <v>0</v>
      </c>
      <c r="AF68" s="102">
        <v>0</v>
      </c>
      <c r="AG68" s="17">
        <v>0</v>
      </c>
    </row>
    <row r="69" spans="2:33" x14ac:dyDescent="0.25">
      <c r="B69" s="107">
        <f t="shared" si="4"/>
        <v>38777</v>
      </c>
      <c r="C69" s="108">
        <f>IF(ISNA(VLOOKUP($B69,'[2]MENGENLS1 01-08-2000'!$R$7:$S$71,2,0)),0,VLOOKUP($B69,'[2]MENGENLS1 01-08-2000'!$R$7:$S$71,2,0))</f>
        <v>0</v>
      </c>
      <c r="D69" s="109">
        <f>IF(ISNA(VLOOKUP($B69,'[2]MENGENLS1 01-08-2000'!$U$7:$V$60,2,0)),0,VLOOKUP($B69,'[2]MENGENLS1 01-08-2000'!$U$7:$V$60,2,0))</f>
        <v>0</v>
      </c>
      <c r="E69" s="109">
        <f>IF(ISNA(VLOOKUP($B69,'[2]MENGENLS1 01-08-2000'!$X$7:$Y$27,2,0)),0,VLOOKUP($B69,'[2]MENGENLS1 01-08-2000'!$X$7:$Y$27,2,0))</f>
        <v>0</v>
      </c>
      <c r="F69" s="109">
        <f>IF(ISNA(VLOOKUP($B69,'[2]MENGENLS1 01-08-2000'!$AA$7:$AB$35,2,0)),0,VLOOKUP($B69,'[2]MENGENLS1 01-08-2000'!$AA$7:$AB$35,2,0))</f>
        <v>0</v>
      </c>
      <c r="G69" s="109">
        <f>IF(ISNA(VLOOKUP($B69,'[2]MENGENLS1 01-08-2000'!$AD$7:$AE$38,2,0)),0,VLOOKUP($B69,'[2]MENGENLS1 01-08-2000'!$AD$7:$AE$38,2,0))</f>
        <v>0</v>
      </c>
      <c r="H69" s="109">
        <f>IF(ISNA(VLOOKUP($B69,'[2]MENGENLS1 01-08-2000'!$AG$7:$AH$20,2,0)),0,VLOOKUP($B69,'[2]MENGENLS1 01-08-2000'!$AG$7:$AH$20,2,0))</f>
        <v>0</v>
      </c>
      <c r="I69" s="109">
        <f>IF(ISNA(VLOOKUP($B69,'[2]MENGENLS1 01-08-2000'!$AJ$7:$AK$38,2,0)),0,VLOOKUP($B69,'[2]MENGENLS1 01-08-2000'!$AJ$7:$AK$38,2,0))</f>
        <v>0</v>
      </c>
      <c r="J69" s="109">
        <f>IF(ISNA(VLOOKUP($B69,'[2]MENGENLS1 01-08-2000'!$AM$7:$AN$38,2,0)),0,VLOOKUP($B69,'[2]MENGENLS1 01-08-2000'!$AM$7:$AN$38,2,0))</f>
        <v>0</v>
      </c>
      <c r="K69" s="109">
        <f>IF(ISNA(VLOOKUP($B69,'[2]MENGENLS1 01-08-2000'!$AP$7:$AQ$12,2,0)),0,VLOOKUP($B69,'[2]MENGENLS1 01-08-2000'!$AP$7:$AQ$12,2,0))</f>
        <v>0</v>
      </c>
      <c r="M69" s="113">
        <v>0</v>
      </c>
      <c r="N69" s="111">
        <v>0</v>
      </c>
      <c r="O69" s="114">
        <v>0</v>
      </c>
      <c r="P69" s="114">
        <v>0</v>
      </c>
      <c r="Q69" s="115">
        <v>0</v>
      </c>
      <c r="R69" s="105">
        <v>0</v>
      </c>
      <c r="S69" s="106">
        <v>0</v>
      </c>
      <c r="T69" s="102">
        <v>0</v>
      </c>
      <c r="U69" s="102">
        <v>0</v>
      </c>
      <c r="V69" s="17">
        <v>0</v>
      </c>
      <c r="W69" s="113"/>
      <c r="X69" s="113">
        <v>0</v>
      </c>
      <c r="Y69" s="111">
        <v>0</v>
      </c>
      <c r="Z69" s="114">
        <v>0</v>
      </c>
      <c r="AA69" s="114">
        <v>0</v>
      </c>
      <c r="AB69" s="115">
        <v>0</v>
      </c>
      <c r="AC69" s="105">
        <v>0</v>
      </c>
      <c r="AD69" s="106">
        <v>0</v>
      </c>
      <c r="AE69" s="102">
        <v>0</v>
      </c>
      <c r="AF69" s="102">
        <v>0</v>
      </c>
      <c r="AG69" s="17">
        <v>0</v>
      </c>
    </row>
    <row r="70" spans="2:33" x14ac:dyDescent="0.25">
      <c r="B70" s="107">
        <f t="shared" si="4"/>
        <v>38808</v>
      </c>
      <c r="C70" s="108">
        <f>IF(ISNA(VLOOKUP($B70,'[2]MENGENLS1 01-08-2000'!$R$7:$S$71,2,0)),0,VLOOKUP($B70,'[2]MENGENLS1 01-08-2000'!$R$7:$S$71,2,0))</f>
        <v>-25</v>
      </c>
      <c r="D70" s="109">
        <f>IF(ISNA(VLOOKUP($B70,'[2]MENGENLS1 01-08-2000'!$U$7:$V$60,2,0)),0,VLOOKUP($B70,'[2]MENGENLS1 01-08-2000'!$U$7:$V$60,2,0))</f>
        <v>0</v>
      </c>
      <c r="E70" s="109">
        <f>IF(ISNA(VLOOKUP($B70,'[2]MENGENLS1 01-08-2000'!$X$7:$Y$27,2,0)),0,VLOOKUP($B70,'[2]MENGENLS1 01-08-2000'!$X$7:$Y$27,2,0))</f>
        <v>0</v>
      </c>
      <c r="F70" s="109">
        <f>IF(ISNA(VLOOKUP($B70,'[2]MENGENLS1 01-08-2000'!$AA$7:$AB$35,2,0)),0,VLOOKUP($B70,'[2]MENGENLS1 01-08-2000'!$AA$7:$AB$35,2,0))</f>
        <v>0</v>
      </c>
      <c r="G70" s="109">
        <f>IF(ISNA(VLOOKUP($B70,'[2]MENGENLS1 01-08-2000'!$AD$7:$AE$38,2,0)),0,VLOOKUP($B70,'[2]MENGENLS1 01-08-2000'!$AD$7:$AE$38,2,0))</f>
        <v>0</v>
      </c>
      <c r="H70" s="109">
        <f>IF(ISNA(VLOOKUP($B70,'[2]MENGENLS1 01-08-2000'!$AG$7:$AH$20,2,0)),0,VLOOKUP($B70,'[2]MENGENLS1 01-08-2000'!$AG$7:$AH$20,2,0))</f>
        <v>0</v>
      </c>
      <c r="I70" s="109">
        <f>IF(ISNA(VLOOKUP($B70,'[2]MENGENLS1 01-08-2000'!$AJ$7:$AK$38,2,0)),0,VLOOKUP($B70,'[2]MENGENLS1 01-08-2000'!$AJ$7:$AK$38,2,0))</f>
        <v>0</v>
      </c>
      <c r="J70" s="109">
        <f>IF(ISNA(VLOOKUP($B70,'[2]MENGENLS1 01-08-2000'!$AM$7:$AN$38,2,0)),0,VLOOKUP($B70,'[2]MENGENLS1 01-08-2000'!$AM$7:$AN$38,2,0))</f>
        <v>0</v>
      </c>
      <c r="K70" s="109">
        <f>IF(ISNA(VLOOKUP($B70,'[2]MENGENLS1 01-08-2000'!$AP$7:$AQ$12,2,0)),0,VLOOKUP($B70,'[2]MENGENLS1 01-08-2000'!$AP$7:$AQ$12,2,0))</f>
        <v>0</v>
      </c>
      <c r="M70" s="113">
        <v>0</v>
      </c>
      <c r="N70" s="111">
        <v>0</v>
      </c>
      <c r="O70" s="114">
        <v>0</v>
      </c>
      <c r="P70" s="114">
        <v>0</v>
      </c>
      <c r="Q70" s="115">
        <v>0</v>
      </c>
      <c r="R70" s="105">
        <v>0</v>
      </c>
      <c r="S70" s="106">
        <v>0</v>
      </c>
      <c r="T70" s="102">
        <v>0</v>
      </c>
      <c r="U70" s="102">
        <v>0</v>
      </c>
      <c r="V70" s="17">
        <v>0</v>
      </c>
      <c r="W70" s="113"/>
      <c r="X70" s="113">
        <v>0</v>
      </c>
      <c r="Y70" s="111">
        <v>0</v>
      </c>
      <c r="Z70" s="114">
        <v>0</v>
      </c>
      <c r="AA70" s="114">
        <v>0</v>
      </c>
      <c r="AB70" s="115">
        <v>0</v>
      </c>
      <c r="AC70" s="105">
        <v>0</v>
      </c>
      <c r="AD70" s="106">
        <v>0</v>
      </c>
      <c r="AE70" s="102">
        <v>0</v>
      </c>
      <c r="AF70" s="102">
        <v>0</v>
      </c>
      <c r="AG70" s="17">
        <v>0</v>
      </c>
    </row>
    <row r="71" spans="2:33" x14ac:dyDescent="0.25">
      <c r="B71" s="107">
        <f t="shared" si="4"/>
        <v>38838</v>
      </c>
      <c r="C71" s="108">
        <f>IF(ISNA(VLOOKUP($B71,'[2]MENGENLS1 01-08-2000'!$R$7:$S$71,2,0)),0,VLOOKUP($B71,'[2]MENGENLS1 01-08-2000'!$R$7:$S$71,2,0))</f>
        <v>0</v>
      </c>
      <c r="D71" s="109">
        <f>IF(ISNA(VLOOKUP($B71,'[2]MENGENLS1 01-08-2000'!$U$7:$V$60,2,0)),0,VLOOKUP($B71,'[2]MENGENLS1 01-08-2000'!$U$7:$V$60,2,0))</f>
        <v>0</v>
      </c>
      <c r="E71" s="109">
        <f>IF(ISNA(VLOOKUP($B71,'[2]MENGENLS1 01-08-2000'!$X$7:$Y$27,2,0)),0,VLOOKUP($B71,'[2]MENGENLS1 01-08-2000'!$X$7:$Y$27,2,0))</f>
        <v>0</v>
      </c>
      <c r="F71" s="109">
        <f>IF(ISNA(VLOOKUP($B71,'[2]MENGENLS1 01-08-2000'!$AA$7:$AB$35,2,0)),0,VLOOKUP($B71,'[2]MENGENLS1 01-08-2000'!$AA$7:$AB$35,2,0))</f>
        <v>0</v>
      </c>
      <c r="G71" s="109">
        <f>IF(ISNA(VLOOKUP($B71,'[2]MENGENLS1 01-08-2000'!$AD$7:$AE$38,2,0)),0,VLOOKUP($B71,'[2]MENGENLS1 01-08-2000'!$AD$7:$AE$38,2,0))</f>
        <v>0</v>
      </c>
      <c r="H71" s="109">
        <f>IF(ISNA(VLOOKUP($B71,'[2]MENGENLS1 01-08-2000'!$AG$7:$AH$20,2,0)),0,VLOOKUP($B71,'[2]MENGENLS1 01-08-2000'!$AG$7:$AH$20,2,0))</f>
        <v>0</v>
      </c>
      <c r="I71" s="109">
        <f>IF(ISNA(VLOOKUP($B71,'[2]MENGENLS1 01-08-2000'!$AJ$7:$AK$38,2,0)),0,VLOOKUP($B71,'[2]MENGENLS1 01-08-2000'!$AJ$7:$AK$38,2,0))</f>
        <v>0</v>
      </c>
      <c r="J71" s="109">
        <f>IF(ISNA(VLOOKUP($B71,'[2]MENGENLS1 01-08-2000'!$AM$7:$AN$38,2,0)),0,VLOOKUP($B71,'[2]MENGENLS1 01-08-2000'!$AM$7:$AN$38,2,0))</f>
        <v>0</v>
      </c>
      <c r="K71" s="109">
        <f>IF(ISNA(VLOOKUP($B71,'[2]MENGENLS1 01-08-2000'!$AP$7:$AQ$12,2,0)),0,VLOOKUP($B71,'[2]MENGENLS1 01-08-2000'!$AP$7:$AQ$12,2,0))</f>
        <v>0</v>
      </c>
      <c r="M71" s="113">
        <v>0</v>
      </c>
      <c r="N71" s="111">
        <v>0</v>
      </c>
      <c r="O71" s="114">
        <v>0</v>
      </c>
      <c r="P71" s="114">
        <v>0</v>
      </c>
      <c r="Q71" s="115">
        <v>0</v>
      </c>
      <c r="R71" s="105">
        <v>0</v>
      </c>
      <c r="S71" s="106">
        <v>0</v>
      </c>
      <c r="T71" s="102">
        <v>0</v>
      </c>
      <c r="U71" s="102">
        <v>0</v>
      </c>
      <c r="V71" s="17">
        <v>0</v>
      </c>
      <c r="W71" s="113"/>
      <c r="X71" s="113">
        <v>0</v>
      </c>
      <c r="Y71" s="111">
        <v>0</v>
      </c>
      <c r="Z71" s="114">
        <v>0</v>
      </c>
      <c r="AA71" s="114">
        <v>0</v>
      </c>
      <c r="AB71" s="115">
        <v>0</v>
      </c>
      <c r="AC71" s="105">
        <v>0</v>
      </c>
      <c r="AD71" s="106">
        <v>0</v>
      </c>
      <c r="AE71" s="102">
        <v>0</v>
      </c>
      <c r="AF71" s="102">
        <v>0</v>
      </c>
      <c r="AG71" s="17">
        <v>0</v>
      </c>
    </row>
    <row r="72" spans="2:33" x14ac:dyDescent="0.25">
      <c r="B72" s="107">
        <f t="shared" si="4"/>
        <v>38869</v>
      </c>
      <c r="C72" s="108">
        <f>IF(ISNA(VLOOKUP($B72,'[2]MENGENLS1 01-08-2000'!$R$7:$S$71,2,0)),0,VLOOKUP($B72,'[2]MENGENLS1 01-08-2000'!$R$7:$S$71,2,0))</f>
        <v>-25</v>
      </c>
      <c r="D72" s="109">
        <f>IF(ISNA(VLOOKUP($B72,'[2]MENGENLS1 01-08-2000'!$U$7:$V$60,2,0)),0,VLOOKUP($B72,'[2]MENGENLS1 01-08-2000'!$U$7:$V$60,2,0))</f>
        <v>0</v>
      </c>
      <c r="E72" s="109">
        <f>IF(ISNA(VLOOKUP($B72,'[2]MENGENLS1 01-08-2000'!$X$7:$Y$27,2,0)),0,VLOOKUP($B72,'[2]MENGENLS1 01-08-2000'!$X$7:$Y$27,2,0))</f>
        <v>0</v>
      </c>
      <c r="F72" s="109">
        <f>IF(ISNA(VLOOKUP($B72,'[2]MENGENLS1 01-08-2000'!$AA$7:$AB$35,2,0)),0,VLOOKUP($B72,'[2]MENGENLS1 01-08-2000'!$AA$7:$AB$35,2,0))</f>
        <v>0</v>
      </c>
      <c r="G72" s="109">
        <f>IF(ISNA(VLOOKUP($B72,'[2]MENGENLS1 01-08-2000'!$AD$7:$AE$38,2,0)),0,VLOOKUP($B72,'[2]MENGENLS1 01-08-2000'!$AD$7:$AE$38,2,0))</f>
        <v>0</v>
      </c>
      <c r="H72" s="109">
        <f>IF(ISNA(VLOOKUP($B72,'[2]MENGENLS1 01-08-2000'!$AG$7:$AH$20,2,0)),0,VLOOKUP($B72,'[2]MENGENLS1 01-08-2000'!$AG$7:$AH$20,2,0))</f>
        <v>0</v>
      </c>
      <c r="I72" s="109">
        <f>IF(ISNA(VLOOKUP($B72,'[2]MENGENLS1 01-08-2000'!$AJ$7:$AK$38,2,0)),0,VLOOKUP($B72,'[2]MENGENLS1 01-08-2000'!$AJ$7:$AK$38,2,0))</f>
        <v>0</v>
      </c>
      <c r="J72" s="109">
        <f>IF(ISNA(VLOOKUP($B72,'[2]MENGENLS1 01-08-2000'!$AM$7:$AN$38,2,0)),0,VLOOKUP($B72,'[2]MENGENLS1 01-08-2000'!$AM$7:$AN$38,2,0))</f>
        <v>0</v>
      </c>
      <c r="K72" s="109">
        <f>IF(ISNA(VLOOKUP($B72,'[2]MENGENLS1 01-08-2000'!$AP$7:$AQ$12,2,0)),0,VLOOKUP($B72,'[2]MENGENLS1 01-08-2000'!$AP$7:$AQ$12,2,0))</f>
        <v>0</v>
      </c>
      <c r="M72" s="113">
        <v>0</v>
      </c>
      <c r="N72" s="111">
        <v>0</v>
      </c>
      <c r="O72" s="114">
        <v>0</v>
      </c>
      <c r="P72" s="114">
        <v>0</v>
      </c>
      <c r="Q72" s="115">
        <v>0</v>
      </c>
      <c r="R72" s="105">
        <v>0</v>
      </c>
      <c r="S72" s="106">
        <v>0</v>
      </c>
      <c r="T72" s="102">
        <v>0</v>
      </c>
      <c r="U72" s="102">
        <v>0</v>
      </c>
      <c r="V72" s="17">
        <v>0</v>
      </c>
      <c r="W72" s="113"/>
      <c r="X72" s="113">
        <v>0</v>
      </c>
      <c r="Y72" s="111">
        <v>0</v>
      </c>
      <c r="Z72" s="114">
        <v>0</v>
      </c>
      <c r="AA72" s="114">
        <v>0</v>
      </c>
      <c r="AB72" s="115">
        <v>0</v>
      </c>
      <c r="AC72" s="105">
        <v>0</v>
      </c>
      <c r="AD72" s="106">
        <v>0</v>
      </c>
      <c r="AE72" s="102">
        <v>0</v>
      </c>
      <c r="AF72" s="102">
        <v>0</v>
      </c>
      <c r="AG72" s="17">
        <v>0</v>
      </c>
    </row>
    <row r="73" spans="2:33" x14ac:dyDescent="0.25">
      <c r="B73" s="107">
        <f t="shared" si="4"/>
        <v>38899</v>
      </c>
      <c r="C73" s="108">
        <f>IF(ISNA(VLOOKUP($B73,'[2]MENGENLS1 01-08-2000'!$R$7:$S$71,2,0)),0,VLOOKUP($B73,'[2]MENGENLS1 01-08-2000'!$R$7:$S$71,2,0))</f>
        <v>0</v>
      </c>
      <c r="D73" s="109">
        <f>IF(ISNA(VLOOKUP($B73,'[2]MENGENLS1 01-08-2000'!$U$7:$V$60,2,0)),0,VLOOKUP($B73,'[2]MENGENLS1 01-08-2000'!$U$7:$V$60,2,0))</f>
        <v>0</v>
      </c>
      <c r="E73" s="109">
        <f>IF(ISNA(VLOOKUP($B73,'[2]MENGENLS1 01-08-2000'!$X$7:$Y$27,2,0)),0,VLOOKUP($B73,'[2]MENGENLS1 01-08-2000'!$X$7:$Y$27,2,0))</f>
        <v>0</v>
      </c>
      <c r="F73" s="109">
        <f>IF(ISNA(VLOOKUP($B73,'[2]MENGENLS1 01-08-2000'!$AA$7:$AB$35,2,0)),0,VLOOKUP($B73,'[2]MENGENLS1 01-08-2000'!$AA$7:$AB$35,2,0))</f>
        <v>0</v>
      </c>
      <c r="G73" s="109">
        <f>IF(ISNA(VLOOKUP($B73,'[2]MENGENLS1 01-08-2000'!$AD$7:$AE$38,2,0)),0,VLOOKUP($B73,'[2]MENGENLS1 01-08-2000'!$AD$7:$AE$38,2,0))</f>
        <v>0</v>
      </c>
      <c r="H73" s="109">
        <f>IF(ISNA(VLOOKUP($B73,'[2]MENGENLS1 01-08-2000'!$AG$7:$AH$20,2,0)),0,VLOOKUP($B73,'[2]MENGENLS1 01-08-2000'!$AG$7:$AH$20,2,0))</f>
        <v>0</v>
      </c>
      <c r="I73" s="109">
        <f>IF(ISNA(VLOOKUP($B73,'[2]MENGENLS1 01-08-2000'!$AJ$7:$AK$38,2,0)),0,VLOOKUP($B73,'[2]MENGENLS1 01-08-2000'!$AJ$7:$AK$38,2,0))</f>
        <v>0</v>
      </c>
      <c r="J73" s="109">
        <f>IF(ISNA(VLOOKUP($B73,'[2]MENGENLS1 01-08-2000'!$AM$7:$AN$38,2,0)),0,VLOOKUP($B73,'[2]MENGENLS1 01-08-2000'!$AM$7:$AN$38,2,0))</f>
        <v>0</v>
      </c>
      <c r="K73" s="109">
        <f>IF(ISNA(VLOOKUP($B73,'[2]MENGENLS1 01-08-2000'!$AP$7:$AQ$12,2,0)),0,VLOOKUP($B73,'[2]MENGENLS1 01-08-2000'!$AP$7:$AQ$12,2,0))</f>
        <v>0</v>
      </c>
      <c r="M73" s="113">
        <v>0</v>
      </c>
      <c r="N73" s="111">
        <v>0</v>
      </c>
      <c r="O73" s="114">
        <v>0</v>
      </c>
      <c r="P73" s="114">
        <v>0</v>
      </c>
      <c r="Q73" s="115">
        <v>0</v>
      </c>
      <c r="R73" s="105">
        <v>0</v>
      </c>
      <c r="S73" s="106">
        <v>0</v>
      </c>
      <c r="T73" s="102">
        <v>0</v>
      </c>
      <c r="U73" s="102">
        <v>0</v>
      </c>
      <c r="V73" s="17">
        <v>0</v>
      </c>
      <c r="W73" s="113"/>
      <c r="X73" s="113">
        <v>0</v>
      </c>
      <c r="Y73" s="111">
        <v>0</v>
      </c>
      <c r="Z73" s="114">
        <v>0</v>
      </c>
      <c r="AA73" s="114">
        <v>0</v>
      </c>
      <c r="AB73" s="115">
        <v>0</v>
      </c>
      <c r="AC73" s="105">
        <v>0</v>
      </c>
      <c r="AD73" s="106">
        <v>0</v>
      </c>
      <c r="AE73" s="102">
        <v>0</v>
      </c>
      <c r="AF73" s="102">
        <v>0</v>
      </c>
      <c r="AG73" s="17">
        <v>0</v>
      </c>
    </row>
    <row r="74" spans="2:33" x14ac:dyDescent="0.25">
      <c r="B74" s="107">
        <f t="shared" si="4"/>
        <v>38930</v>
      </c>
      <c r="C74" s="108">
        <f>IF(ISNA(VLOOKUP($B74,'[2]MENGENLS1 01-08-2000'!$R$7:$S$71,2,0)),0,VLOOKUP($B74,'[2]MENGENLS1 01-08-2000'!$R$7:$S$71,2,0))</f>
        <v>0</v>
      </c>
      <c r="D74" s="109">
        <f>IF(ISNA(VLOOKUP($B74,'[2]MENGENLS1 01-08-2000'!$U$7:$V$60,2,0)),0,VLOOKUP($B74,'[2]MENGENLS1 01-08-2000'!$U$7:$V$60,2,0))</f>
        <v>0</v>
      </c>
      <c r="E74" s="109">
        <f>IF(ISNA(VLOOKUP($B74,'[2]MENGENLS1 01-08-2000'!$X$7:$Y$27,2,0)),0,VLOOKUP($B74,'[2]MENGENLS1 01-08-2000'!$X$7:$Y$27,2,0))</f>
        <v>0</v>
      </c>
      <c r="F74" s="109">
        <f>IF(ISNA(VLOOKUP($B74,'[2]MENGENLS1 01-08-2000'!$AA$7:$AB$35,2,0)),0,VLOOKUP($B74,'[2]MENGENLS1 01-08-2000'!$AA$7:$AB$35,2,0))</f>
        <v>0</v>
      </c>
      <c r="G74" s="109">
        <f>IF(ISNA(VLOOKUP($B74,'[2]MENGENLS1 01-08-2000'!$AD$7:$AE$38,2,0)),0,VLOOKUP($B74,'[2]MENGENLS1 01-08-2000'!$AD$7:$AE$38,2,0))</f>
        <v>0</v>
      </c>
      <c r="H74" s="109">
        <f>IF(ISNA(VLOOKUP($B74,'[2]MENGENLS1 01-08-2000'!$AG$7:$AH$20,2,0)),0,VLOOKUP($B74,'[2]MENGENLS1 01-08-2000'!$AG$7:$AH$20,2,0))</f>
        <v>0</v>
      </c>
      <c r="I74" s="109">
        <f>IF(ISNA(VLOOKUP($B74,'[2]MENGENLS1 01-08-2000'!$AJ$7:$AK$38,2,0)),0,VLOOKUP($B74,'[2]MENGENLS1 01-08-2000'!$AJ$7:$AK$38,2,0))</f>
        <v>0</v>
      </c>
      <c r="J74" s="109">
        <f>IF(ISNA(VLOOKUP($B74,'[2]MENGENLS1 01-08-2000'!$AM$7:$AN$38,2,0)),0,VLOOKUP($B74,'[2]MENGENLS1 01-08-2000'!$AM$7:$AN$38,2,0))</f>
        <v>0</v>
      </c>
      <c r="K74" s="109">
        <f>IF(ISNA(VLOOKUP($B74,'[2]MENGENLS1 01-08-2000'!$AP$7:$AQ$12,2,0)),0,VLOOKUP($B74,'[2]MENGENLS1 01-08-2000'!$AP$7:$AQ$12,2,0))</f>
        <v>0</v>
      </c>
      <c r="M74" s="113">
        <v>0</v>
      </c>
      <c r="N74" s="111">
        <v>0</v>
      </c>
      <c r="O74" s="114">
        <v>0</v>
      </c>
      <c r="P74" s="114">
        <v>0</v>
      </c>
      <c r="Q74" s="115">
        <v>0</v>
      </c>
      <c r="R74" s="105">
        <v>0</v>
      </c>
      <c r="S74" s="106">
        <v>0</v>
      </c>
      <c r="T74" s="102">
        <v>0</v>
      </c>
      <c r="U74" s="102">
        <v>0</v>
      </c>
      <c r="V74" s="17">
        <v>0</v>
      </c>
      <c r="W74" s="113"/>
      <c r="X74" s="113">
        <v>0</v>
      </c>
      <c r="Y74" s="111">
        <v>0</v>
      </c>
      <c r="Z74" s="114">
        <v>0</v>
      </c>
      <c r="AA74" s="114">
        <v>0</v>
      </c>
      <c r="AB74" s="115">
        <v>0</v>
      </c>
      <c r="AC74" s="105">
        <v>0</v>
      </c>
      <c r="AD74" s="106">
        <v>0</v>
      </c>
      <c r="AE74" s="102">
        <v>0</v>
      </c>
      <c r="AF74" s="102">
        <v>0</v>
      </c>
      <c r="AG74" s="17">
        <v>0</v>
      </c>
    </row>
    <row r="75" spans="2:33" x14ac:dyDescent="0.25">
      <c r="B75" s="107">
        <f t="shared" si="4"/>
        <v>38961</v>
      </c>
      <c r="C75" s="108">
        <f>IF(ISNA(VLOOKUP($B75,'[2]MENGENLS1 01-08-2000'!$R$7:$S$71,2,0)),0,VLOOKUP($B75,'[2]MENGENLS1 01-08-2000'!$R$7:$S$71,2,0))</f>
        <v>0</v>
      </c>
      <c r="D75" s="109">
        <f>IF(ISNA(VLOOKUP($B75,'[2]MENGENLS1 01-08-2000'!$U$7:$V$60,2,0)),0,VLOOKUP($B75,'[2]MENGENLS1 01-08-2000'!$U$7:$V$60,2,0))</f>
        <v>0</v>
      </c>
      <c r="E75" s="109">
        <f>IF(ISNA(VLOOKUP($B75,'[2]MENGENLS1 01-08-2000'!$X$7:$Y$27,2,0)),0,VLOOKUP($B75,'[2]MENGENLS1 01-08-2000'!$X$7:$Y$27,2,0))</f>
        <v>0</v>
      </c>
      <c r="F75" s="109">
        <f>IF(ISNA(VLOOKUP($B75,'[2]MENGENLS1 01-08-2000'!$AA$7:$AB$35,2,0)),0,VLOOKUP($B75,'[2]MENGENLS1 01-08-2000'!$AA$7:$AB$35,2,0))</f>
        <v>0</v>
      </c>
      <c r="G75" s="109">
        <f>IF(ISNA(VLOOKUP($B75,'[2]MENGENLS1 01-08-2000'!$AD$7:$AE$38,2,0)),0,VLOOKUP($B75,'[2]MENGENLS1 01-08-2000'!$AD$7:$AE$38,2,0))</f>
        <v>0</v>
      </c>
      <c r="H75" s="109">
        <f>IF(ISNA(VLOOKUP($B75,'[2]MENGENLS1 01-08-2000'!$AG$7:$AH$20,2,0)),0,VLOOKUP($B75,'[2]MENGENLS1 01-08-2000'!$AG$7:$AH$20,2,0))</f>
        <v>0</v>
      </c>
      <c r="I75" s="109">
        <f>IF(ISNA(VLOOKUP($B75,'[2]MENGENLS1 01-08-2000'!$AJ$7:$AK$38,2,0)),0,VLOOKUP($B75,'[2]MENGENLS1 01-08-2000'!$AJ$7:$AK$38,2,0))</f>
        <v>0</v>
      </c>
      <c r="J75" s="109">
        <f>IF(ISNA(VLOOKUP($B75,'[2]MENGENLS1 01-08-2000'!$AM$7:$AN$38,2,0)),0,VLOOKUP($B75,'[2]MENGENLS1 01-08-2000'!$AM$7:$AN$38,2,0))</f>
        <v>0</v>
      </c>
      <c r="K75" s="109">
        <f>IF(ISNA(VLOOKUP($B75,'[2]MENGENLS1 01-08-2000'!$AP$7:$AQ$12,2,0)),0,VLOOKUP($B75,'[2]MENGENLS1 01-08-2000'!$AP$7:$AQ$12,2,0))</f>
        <v>0</v>
      </c>
      <c r="M75" s="113">
        <v>0</v>
      </c>
      <c r="N75" s="111">
        <v>0</v>
      </c>
      <c r="O75" s="114">
        <v>0</v>
      </c>
      <c r="P75" s="114">
        <v>0</v>
      </c>
      <c r="Q75" s="115">
        <v>0</v>
      </c>
      <c r="R75" s="105">
        <v>0</v>
      </c>
      <c r="S75" s="106">
        <v>0</v>
      </c>
      <c r="T75" s="102">
        <v>0</v>
      </c>
      <c r="U75" s="102">
        <v>0</v>
      </c>
      <c r="V75" s="17">
        <v>0</v>
      </c>
      <c r="W75" s="113"/>
      <c r="X75" s="113">
        <v>0</v>
      </c>
      <c r="Y75" s="111">
        <v>0</v>
      </c>
      <c r="Z75" s="114">
        <v>0</v>
      </c>
      <c r="AA75" s="114">
        <v>0</v>
      </c>
      <c r="AB75" s="115">
        <v>0</v>
      </c>
      <c r="AC75" s="105">
        <v>0</v>
      </c>
      <c r="AD75" s="106">
        <v>0</v>
      </c>
      <c r="AE75" s="102">
        <v>0</v>
      </c>
      <c r="AF75" s="102">
        <v>0</v>
      </c>
      <c r="AG75" s="17">
        <v>0</v>
      </c>
    </row>
    <row r="76" spans="2:33" x14ac:dyDescent="0.25">
      <c r="B76" s="107">
        <f t="shared" si="4"/>
        <v>38991</v>
      </c>
      <c r="C76" s="108">
        <f>IF(ISNA(VLOOKUP($B76,'[2]MENGENLS1 01-08-2000'!$R$7:$S$71,2,0)),0,VLOOKUP($B76,'[2]MENGENLS1 01-08-2000'!$R$7:$S$71,2,0))</f>
        <v>-25</v>
      </c>
      <c r="D76" s="109">
        <f>IF(ISNA(VLOOKUP($B76,'[2]MENGENLS1 01-08-2000'!$U$7:$V$60,2,0)),0,VLOOKUP($B76,'[2]MENGENLS1 01-08-2000'!$U$7:$V$60,2,0))</f>
        <v>0</v>
      </c>
      <c r="E76" s="109">
        <f>IF(ISNA(VLOOKUP($B76,'[2]MENGENLS1 01-08-2000'!$X$7:$Y$27,2,0)),0,VLOOKUP($B76,'[2]MENGENLS1 01-08-2000'!$X$7:$Y$27,2,0))</f>
        <v>0</v>
      </c>
      <c r="F76" s="109">
        <f>IF(ISNA(VLOOKUP($B76,'[2]MENGENLS1 01-08-2000'!$AA$7:$AB$35,2,0)),0,VLOOKUP($B76,'[2]MENGENLS1 01-08-2000'!$AA$7:$AB$35,2,0))</f>
        <v>0</v>
      </c>
      <c r="G76" s="109">
        <f>IF(ISNA(VLOOKUP($B76,'[2]MENGENLS1 01-08-2000'!$AD$7:$AE$38,2,0)),0,VLOOKUP($B76,'[2]MENGENLS1 01-08-2000'!$AD$7:$AE$38,2,0))</f>
        <v>0</v>
      </c>
      <c r="H76" s="109">
        <f>IF(ISNA(VLOOKUP($B76,'[2]MENGENLS1 01-08-2000'!$AG$7:$AH$20,2,0)),0,VLOOKUP($B76,'[2]MENGENLS1 01-08-2000'!$AG$7:$AH$20,2,0))</f>
        <v>0</v>
      </c>
      <c r="I76" s="109">
        <f>IF(ISNA(VLOOKUP($B76,'[2]MENGENLS1 01-08-2000'!$AJ$7:$AK$38,2,0)),0,VLOOKUP($B76,'[2]MENGENLS1 01-08-2000'!$AJ$7:$AK$38,2,0))</f>
        <v>0</v>
      </c>
      <c r="J76" s="109">
        <f>IF(ISNA(VLOOKUP($B76,'[2]MENGENLS1 01-08-2000'!$AM$7:$AN$38,2,0)),0,VLOOKUP($B76,'[2]MENGENLS1 01-08-2000'!$AM$7:$AN$38,2,0))</f>
        <v>0</v>
      </c>
      <c r="K76" s="109">
        <f>IF(ISNA(VLOOKUP($B76,'[2]MENGENLS1 01-08-2000'!$AP$7:$AQ$12,2,0)),0,VLOOKUP($B76,'[2]MENGENLS1 01-08-2000'!$AP$7:$AQ$12,2,0))</f>
        <v>0</v>
      </c>
      <c r="M76" s="113">
        <v>0</v>
      </c>
      <c r="N76" s="111">
        <v>0</v>
      </c>
      <c r="O76" s="114">
        <v>0</v>
      </c>
      <c r="P76" s="114">
        <v>0</v>
      </c>
      <c r="Q76" s="115">
        <v>0</v>
      </c>
      <c r="R76" s="105">
        <v>0</v>
      </c>
      <c r="S76" s="106">
        <v>0</v>
      </c>
      <c r="T76" s="102">
        <v>0</v>
      </c>
      <c r="U76" s="102">
        <v>0</v>
      </c>
      <c r="V76" s="17">
        <v>0</v>
      </c>
      <c r="W76" s="113"/>
      <c r="X76" s="113">
        <v>0</v>
      </c>
      <c r="Y76" s="111">
        <v>0</v>
      </c>
      <c r="Z76" s="114">
        <v>0</v>
      </c>
      <c r="AA76" s="114">
        <v>0</v>
      </c>
      <c r="AB76" s="115">
        <v>0</v>
      </c>
      <c r="AC76" s="105">
        <v>0</v>
      </c>
      <c r="AD76" s="106">
        <v>0</v>
      </c>
      <c r="AE76" s="102">
        <v>0</v>
      </c>
      <c r="AF76" s="102">
        <v>0</v>
      </c>
      <c r="AG76" s="17">
        <v>0</v>
      </c>
    </row>
    <row r="77" spans="2:33" x14ac:dyDescent="0.25">
      <c r="B77" s="107">
        <f t="shared" si="4"/>
        <v>39022</v>
      </c>
      <c r="C77" s="108">
        <f>IF(ISNA(VLOOKUP($B77,'[2]MENGENLS1 01-08-2000'!$R$7:$S$71,2,0)),0,VLOOKUP($B77,'[2]MENGENLS1 01-08-2000'!$R$7:$S$71,2,0))</f>
        <v>0</v>
      </c>
      <c r="D77" s="109">
        <f>IF(ISNA(VLOOKUP($B77,'[2]MENGENLS1 01-08-2000'!$U$7:$V$60,2,0)),0,VLOOKUP($B77,'[2]MENGENLS1 01-08-2000'!$U$7:$V$60,2,0))</f>
        <v>0</v>
      </c>
      <c r="E77" s="109">
        <f>IF(ISNA(VLOOKUP($B77,'[2]MENGENLS1 01-08-2000'!$X$7:$Y$27,2,0)),0,VLOOKUP($B77,'[2]MENGENLS1 01-08-2000'!$X$7:$Y$27,2,0))</f>
        <v>0</v>
      </c>
      <c r="F77" s="109">
        <f>IF(ISNA(VLOOKUP($B77,'[2]MENGENLS1 01-08-2000'!$AA$7:$AB$35,2,0)),0,VLOOKUP($B77,'[2]MENGENLS1 01-08-2000'!$AA$7:$AB$35,2,0))</f>
        <v>0</v>
      </c>
      <c r="G77" s="109">
        <f>IF(ISNA(VLOOKUP($B77,'[2]MENGENLS1 01-08-2000'!$AD$7:$AE$38,2,0)),0,VLOOKUP($B77,'[2]MENGENLS1 01-08-2000'!$AD$7:$AE$38,2,0))</f>
        <v>0</v>
      </c>
      <c r="H77" s="109">
        <f>IF(ISNA(VLOOKUP($B77,'[2]MENGENLS1 01-08-2000'!$AG$7:$AH$20,2,0)),0,VLOOKUP($B77,'[2]MENGENLS1 01-08-2000'!$AG$7:$AH$20,2,0))</f>
        <v>0</v>
      </c>
      <c r="I77" s="109">
        <f>IF(ISNA(VLOOKUP($B77,'[2]MENGENLS1 01-08-2000'!$AJ$7:$AK$38,2,0)),0,VLOOKUP($B77,'[2]MENGENLS1 01-08-2000'!$AJ$7:$AK$38,2,0))</f>
        <v>0</v>
      </c>
      <c r="J77" s="109">
        <f>IF(ISNA(VLOOKUP($B77,'[2]MENGENLS1 01-08-2000'!$AM$7:$AN$38,2,0)),0,VLOOKUP($B77,'[2]MENGENLS1 01-08-2000'!$AM$7:$AN$38,2,0))</f>
        <v>0</v>
      </c>
      <c r="K77" s="109">
        <f>IF(ISNA(VLOOKUP($B77,'[2]MENGENLS1 01-08-2000'!$AP$7:$AQ$12,2,0)),0,VLOOKUP($B77,'[2]MENGENLS1 01-08-2000'!$AP$7:$AQ$12,2,0))</f>
        <v>0</v>
      </c>
      <c r="M77" s="113">
        <v>0</v>
      </c>
      <c r="N77" s="111">
        <v>0</v>
      </c>
      <c r="O77" s="114">
        <v>0</v>
      </c>
      <c r="P77" s="114">
        <v>0</v>
      </c>
      <c r="Q77" s="115">
        <v>0</v>
      </c>
      <c r="R77" s="105">
        <v>0</v>
      </c>
      <c r="S77" s="106">
        <v>0</v>
      </c>
      <c r="T77" s="102">
        <v>0</v>
      </c>
      <c r="U77" s="102">
        <v>0</v>
      </c>
      <c r="V77" s="17">
        <v>0</v>
      </c>
      <c r="W77" s="113"/>
      <c r="X77" s="113">
        <v>0</v>
      </c>
      <c r="Y77" s="111">
        <v>0</v>
      </c>
      <c r="Z77" s="114">
        <v>0</v>
      </c>
      <c r="AA77" s="114">
        <v>0</v>
      </c>
      <c r="AB77" s="115">
        <v>0</v>
      </c>
      <c r="AC77" s="105">
        <v>0</v>
      </c>
      <c r="AD77" s="106">
        <v>0</v>
      </c>
      <c r="AE77" s="102">
        <v>0</v>
      </c>
      <c r="AF77" s="102">
        <v>0</v>
      </c>
      <c r="AG77" s="17">
        <v>0</v>
      </c>
    </row>
    <row r="78" spans="2:33" x14ac:dyDescent="0.25">
      <c r="B78" s="107">
        <f t="shared" si="4"/>
        <v>39052</v>
      </c>
      <c r="C78" s="108">
        <f>IF(ISNA(VLOOKUP($B78,'[2]MENGENLS1 01-08-2000'!$R$7:$S$71,2,0)),0,VLOOKUP($B78,'[2]MENGENLS1 01-08-2000'!$R$7:$S$71,2,0))</f>
        <v>-25</v>
      </c>
      <c r="D78" s="109">
        <f>IF(ISNA(VLOOKUP($B78,'[2]MENGENLS1 01-08-2000'!$U$7:$V$60,2,0)),0,VLOOKUP($B78,'[2]MENGENLS1 01-08-2000'!$U$7:$V$60,2,0))</f>
        <v>0</v>
      </c>
      <c r="E78" s="109">
        <f>IF(ISNA(VLOOKUP($B78,'[2]MENGENLS1 01-08-2000'!$X$7:$Y$27,2,0)),0,VLOOKUP($B78,'[2]MENGENLS1 01-08-2000'!$X$7:$Y$27,2,0))</f>
        <v>0</v>
      </c>
      <c r="F78" s="109">
        <f>IF(ISNA(VLOOKUP($B78,'[2]MENGENLS1 01-08-2000'!$AA$7:$AB$35,2,0)),0,VLOOKUP($B78,'[2]MENGENLS1 01-08-2000'!$AA$7:$AB$35,2,0))</f>
        <v>0</v>
      </c>
      <c r="G78" s="109">
        <f>IF(ISNA(VLOOKUP($B78,'[2]MENGENLS1 01-08-2000'!$AD$7:$AE$38,2,0)),0,VLOOKUP($B78,'[2]MENGENLS1 01-08-2000'!$AD$7:$AE$38,2,0))</f>
        <v>0</v>
      </c>
      <c r="H78" s="109">
        <f>IF(ISNA(VLOOKUP($B78,'[2]MENGENLS1 01-08-2000'!$AG$7:$AH$20,2,0)),0,VLOOKUP($B78,'[2]MENGENLS1 01-08-2000'!$AG$7:$AH$20,2,0))</f>
        <v>0</v>
      </c>
      <c r="I78" s="109">
        <f>IF(ISNA(VLOOKUP($B78,'[2]MENGENLS1 01-08-2000'!$AJ$7:$AK$38,2,0)),0,VLOOKUP($B78,'[2]MENGENLS1 01-08-2000'!$AJ$7:$AK$38,2,0))</f>
        <v>0</v>
      </c>
      <c r="J78" s="109">
        <f>IF(ISNA(VLOOKUP($B78,'[2]MENGENLS1 01-08-2000'!$AM$7:$AN$38,2,0)),0,VLOOKUP($B78,'[2]MENGENLS1 01-08-2000'!$AM$7:$AN$38,2,0))</f>
        <v>0</v>
      </c>
      <c r="K78" s="109">
        <f>IF(ISNA(VLOOKUP($B78,'[2]MENGENLS1 01-08-2000'!$AP$7:$AQ$12,2,0)),0,VLOOKUP($B78,'[2]MENGENLS1 01-08-2000'!$AP$7:$AQ$12,2,0))</f>
        <v>0</v>
      </c>
      <c r="M78" s="113">
        <v>0</v>
      </c>
      <c r="N78" s="111">
        <v>0</v>
      </c>
      <c r="O78" s="114">
        <v>0</v>
      </c>
      <c r="P78" s="114">
        <v>0</v>
      </c>
      <c r="Q78" s="115">
        <v>0</v>
      </c>
      <c r="R78" s="105">
        <v>0</v>
      </c>
      <c r="S78" s="106">
        <v>0</v>
      </c>
      <c r="T78" s="102">
        <v>0</v>
      </c>
      <c r="U78" s="102">
        <v>0</v>
      </c>
      <c r="V78" s="17">
        <v>0</v>
      </c>
      <c r="W78" s="113"/>
      <c r="X78" s="113">
        <v>0</v>
      </c>
      <c r="Y78" s="111">
        <v>0</v>
      </c>
      <c r="Z78" s="114">
        <v>0</v>
      </c>
      <c r="AA78" s="114">
        <v>0</v>
      </c>
      <c r="AB78" s="115">
        <v>0</v>
      </c>
      <c r="AC78" s="105">
        <v>0</v>
      </c>
      <c r="AD78" s="106">
        <v>0</v>
      </c>
      <c r="AE78" s="102">
        <v>0</v>
      </c>
      <c r="AF78" s="102">
        <v>0</v>
      </c>
      <c r="AG78" s="17">
        <v>0</v>
      </c>
    </row>
    <row r="79" spans="2:33" x14ac:dyDescent="0.25">
      <c r="B79" s="107">
        <f t="shared" si="4"/>
        <v>39083</v>
      </c>
      <c r="C79" s="108">
        <f>IF(ISNA(VLOOKUP($B79,'[2]MENGENLS1 01-08-2000'!$R$7:$S$71,2,0)),0,VLOOKUP($B79,'[2]MENGENLS1 01-08-2000'!$R$7:$S$71,2,0))</f>
        <v>0</v>
      </c>
      <c r="D79" s="109">
        <f>IF(ISNA(VLOOKUP($B79,'[2]MENGENLS1 01-08-2000'!$U$7:$V$60,2,0)),0,VLOOKUP($B79,'[2]MENGENLS1 01-08-2000'!$U$7:$V$60,2,0))</f>
        <v>0</v>
      </c>
      <c r="E79" s="109">
        <f>IF(ISNA(VLOOKUP($B79,'[2]MENGENLS1 01-08-2000'!$X$7:$Y$27,2,0)),0,VLOOKUP($B79,'[2]MENGENLS1 01-08-2000'!$X$7:$Y$27,2,0))</f>
        <v>0</v>
      </c>
      <c r="F79" s="109">
        <f>IF(ISNA(VLOOKUP($B79,'[2]MENGENLS1 01-08-2000'!$AA$7:$AB$35,2,0)),0,VLOOKUP($B79,'[2]MENGENLS1 01-08-2000'!$AA$7:$AB$35,2,0))</f>
        <v>0</v>
      </c>
      <c r="G79" s="109">
        <f>IF(ISNA(VLOOKUP($B79,'[2]MENGENLS1 01-08-2000'!$AD$7:$AE$38,2,0)),0,VLOOKUP($B79,'[2]MENGENLS1 01-08-2000'!$AD$7:$AE$38,2,0))</f>
        <v>0</v>
      </c>
      <c r="H79" s="109">
        <f>IF(ISNA(VLOOKUP($B79,'[2]MENGENLS1 01-08-2000'!$AG$7:$AH$20,2,0)),0,VLOOKUP($B79,'[2]MENGENLS1 01-08-2000'!$AG$7:$AH$20,2,0))</f>
        <v>0</v>
      </c>
      <c r="I79" s="109">
        <f>IF(ISNA(VLOOKUP($B79,'[2]MENGENLS1 01-08-2000'!$AJ$7:$AK$38,2,0)),0,VLOOKUP($B79,'[2]MENGENLS1 01-08-2000'!$AJ$7:$AK$38,2,0))</f>
        <v>0</v>
      </c>
      <c r="J79" s="109">
        <f>IF(ISNA(VLOOKUP($B79,'[2]MENGENLS1 01-08-2000'!$AM$7:$AN$38,2,0)),0,VLOOKUP($B79,'[2]MENGENLS1 01-08-2000'!$AM$7:$AN$38,2,0))</f>
        <v>0</v>
      </c>
      <c r="K79" s="109">
        <f>IF(ISNA(VLOOKUP($B79,'[2]MENGENLS1 01-08-2000'!$AP$7:$AQ$12,2,0)),0,VLOOKUP($B79,'[2]MENGENLS1 01-08-2000'!$AP$7:$AQ$12,2,0))</f>
        <v>0</v>
      </c>
      <c r="M79" s="113">
        <v>0</v>
      </c>
      <c r="N79" s="111">
        <v>0</v>
      </c>
      <c r="O79" s="114">
        <v>0</v>
      </c>
      <c r="P79" s="114">
        <v>0</v>
      </c>
      <c r="Q79" s="115">
        <v>0</v>
      </c>
      <c r="R79" s="105">
        <v>0</v>
      </c>
      <c r="S79" s="106">
        <v>0</v>
      </c>
      <c r="T79" s="102">
        <v>0</v>
      </c>
      <c r="U79" s="102">
        <v>0</v>
      </c>
      <c r="V79" s="17">
        <v>0</v>
      </c>
      <c r="W79" s="113"/>
      <c r="X79" s="113">
        <v>0</v>
      </c>
      <c r="Y79" s="111">
        <v>0</v>
      </c>
      <c r="Z79" s="114">
        <v>0</v>
      </c>
      <c r="AA79" s="114">
        <v>0</v>
      </c>
      <c r="AB79" s="115">
        <v>0</v>
      </c>
      <c r="AC79" s="105">
        <v>0</v>
      </c>
      <c r="AD79" s="106">
        <v>0</v>
      </c>
      <c r="AE79" s="102">
        <v>0</v>
      </c>
      <c r="AF79" s="102">
        <v>0</v>
      </c>
      <c r="AG79" s="17">
        <v>0</v>
      </c>
    </row>
    <row r="80" spans="2:33" x14ac:dyDescent="0.25">
      <c r="B80" s="107">
        <f t="shared" si="4"/>
        <v>39114</v>
      </c>
      <c r="C80" s="108">
        <f>IF(ISNA(VLOOKUP($B80,'[2]MENGENLS1 01-08-2000'!$R$7:$S$71,2,0)),0,VLOOKUP($B80,'[2]MENGENLS1 01-08-2000'!$R$7:$S$71,2,0))</f>
        <v>0</v>
      </c>
      <c r="D80" s="109">
        <f>IF(ISNA(VLOOKUP($B80,'[2]MENGENLS1 01-08-2000'!$U$7:$V$60,2,0)),0,VLOOKUP($B80,'[2]MENGENLS1 01-08-2000'!$U$7:$V$60,2,0))</f>
        <v>0</v>
      </c>
      <c r="E80" s="109">
        <f>IF(ISNA(VLOOKUP($B80,'[2]MENGENLS1 01-08-2000'!$X$7:$Y$27,2,0)),0,VLOOKUP($B80,'[2]MENGENLS1 01-08-2000'!$X$7:$Y$27,2,0))</f>
        <v>0</v>
      </c>
      <c r="F80" s="109">
        <f>IF(ISNA(VLOOKUP($B80,'[2]MENGENLS1 01-08-2000'!$AA$7:$AB$35,2,0)),0,VLOOKUP($B80,'[2]MENGENLS1 01-08-2000'!$AA$7:$AB$35,2,0))</f>
        <v>0</v>
      </c>
      <c r="G80" s="109">
        <f>IF(ISNA(VLOOKUP($B80,'[2]MENGENLS1 01-08-2000'!$AD$7:$AE$38,2,0)),0,VLOOKUP($B80,'[2]MENGENLS1 01-08-2000'!$AD$7:$AE$38,2,0))</f>
        <v>0</v>
      </c>
      <c r="H80" s="109">
        <f>IF(ISNA(VLOOKUP($B80,'[2]MENGENLS1 01-08-2000'!$AG$7:$AH$20,2,0)),0,VLOOKUP($B80,'[2]MENGENLS1 01-08-2000'!$AG$7:$AH$20,2,0))</f>
        <v>0</v>
      </c>
      <c r="I80" s="109">
        <f>IF(ISNA(VLOOKUP($B80,'[2]MENGENLS1 01-08-2000'!$AJ$7:$AK$38,2,0)),0,VLOOKUP($B80,'[2]MENGENLS1 01-08-2000'!$AJ$7:$AK$38,2,0))</f>
        <v>0</v>
      </c>
      <c r="J80" s="109">
        <f>IF(ISNA(VLOOKUP($B80,'[2]MENGENLS1 01-08-2000'!$AM$7:$AN$38,2,0)),0,VLOOKUP($B80,'[2]MENGENLS1 01-08-2000'!$AM$7:$AN$38,2,0))</f>
        <v>0</v>
      </c>
      <c r="K80" s="109">
        <f>IF(ISNA(VLOOKUP($B80,'[2]MENGENLS1 01-08-2000'!$AP$7:$AQ$12,2,0)),0,VLOOKUP($B80,'[2]MENGENLS1 01-08-2000'!$AP$7:$AQ$12,2,0))</f>
        <v>0</v>
      </c>
      <c r="M80" s="113">
        <v>0</v>
      </c>
      <c r="N80" s="111">
        <v>0</v>
      </c>
      <c r="O80" s="114">
        <v>0</v>
      </c>
      <c r="P80" s="114">
        <v>0</v>
      </c>
      <c r="Q80" s="115">
        <v>0</v>
      </c>
      <c r="R80" s="105">
        <v>0</v>
      </c>
      <c r="S80" s="106">
        <v>0</v>
      </c>
      <c r="T80" s="102">
        <v>0</v>
      </c>
      <c r="U80" s="102">
        <v>0</v>
      </c>
      <c r="V80" s="17">
        <v>0</v>
      </c>
      <c r="W80" s="113"/>
      <c r="X80" s="113">
        <v>0</v>
      </c>
      <c r="Y80" s="111">
        <v>0</v>
      </c>
      <c r="Z80" s="114">
        <v>0</v>
      </c>
      <c r="AA80" s="114">
        <v>0</v>
      </c>
      <c r="AB80" s="115">
        <v>0</v>
      </c>
      <c r="AC80" s="105">
        <v>0</v>
      </c>
      <c r="AD80" s="106">
        <v>0</v>
      </c>
      <c r="AE80" s="102">
        <v>0</v>
      </c>
      <c r="AF80" s="102">
        <v>0</v>
      </c>
      <c r="AG80" s="17">
        <v>0</v>
      </c>
    </row>
    <row r="81" spans="2:30" x14ac:dyDescent="0.25">
      <c r="M81" s="261"/>
    </row>
    <row r="82" spans="2:30" x14ac:dyDescent="0.25">
      <c r="B82" s="107" t="s">
        <v>42</v>
      </c>
      <c r="C82" s="116">
        <f t="shared" ref="C82:V82" si="5">SUM(C2:C80)</f>
        <v>-3651</v>
      </c>
      <c r="D82" s="116">
        <f t="shared" si="5"/>
        <v>38299</v>
      </c>
      <c r="E82" s="116">
        <f t="shared" si="5"/>
        <v>25785</v>
      </c>
      <c r="F82" s="116">
        <f t="shared" si="5"/>
        <v>3174</v>
      </c>
      <c r="G82" s="116">
        <f t="shared" si="5"/>
        <v>480910</v>
      </c>
      <c r="H82" s="116">
        <f t="shared" si="5"/>
        <v>1366</v>
      </c>
      <c r="I82" s="116">
        <f t="shared" si="5"/>
        <v>12128</v>
      </c>
      <c r="J82" s="116">
        <f t="shared" si="5"/>
        <v>-8905</v>
      </c>
      <c r="K82" s="116">
        <f t="shared" si="5"/>
        <v>1865</v>
      </c>
      <c r="L82" s="100">
        <f t="shared" si="5"/>
        <v>-4319</v>
      </c>
      <c r="M82" s="100">
        <f t="shared" si="5"/>
        <v>699.7299999999999</v>
      </c>
      <c r="N82" s="100">
        <f t="shared" si="5"/>
        <v>54.600000000000009</v>
      </c>
      <c r="O82" s="100">
        <f t="shared" si="5"/>
        <v>32.909999999999997</v>
      </c>
      <c r="P82" s="100">
        <f t="shared" si="5"/>
        <v>0.10999999999999999</v>
      </c>
      <c r="Q82" s="100">
        <f t="shared" si="5"/>
        <v>0.18899999999999995</v>
      </c>
      <c r="R82" s="100">
        <f t="shared" si="5"/>
        <v>1.33</v>
      </c>
      <c r="S82" s="100">
        <f t="shared" si="5"/>
        <v>-18.620000000000019</v>
      </c>
      <c r="T82" s="100">
        <f t="shared" si="5"/>
        <v>6.4000000000000001E-2</v>
      </c>
      <c r="U82" s="100">
        <f t="shared" si="5"/>
        <v>0</v>
      </c>
      <c r="V82" s="100">
        <f t="shared" si="5"/>
        <v>0</v>
      </c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ColWidth="9.109375" defaultRowHeight="13.8" x14ac:dyDescent="0.25"/>
  <cols>
    <col min="1" max="1" width="14" style="160" customWidth="1"/>
    <col min="2" max="2" width="13.33203125" style="160" customWidth="1"/>
    <col min="3" max="9" width="9.109375" style="160"/>
    <col min="10" max="10" width="14.44140625" style="160" bestFit="1" customWidth="1"/>
    <col min="11" max="16384" width="9.109375" style="160"/>
  </cols>
  <sheetData>
    <row r="1" spans="1:11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5">
      <c r="A12" s="170"/>
    </row>
    <row r="13" spans="1:11" ht="15" x14ac:dyDescent="0.25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5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5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5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5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5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5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5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E14" sqref="E14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36739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36746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36753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36760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36767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36774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36781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36788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36795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36802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36809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36816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36823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36830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36837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36844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36851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36858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36865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36872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36879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36886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36893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36900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36907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36914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36921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36928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36935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36942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36949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36956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36963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36970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36977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36984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36991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36998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37005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37012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37019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37026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37033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37040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37047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37054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37061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37068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37075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37082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37089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37096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37103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37110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37117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37124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37131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37138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37145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37152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37159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37166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37173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37180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37187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37194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37201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37208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37215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37222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37229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37236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37243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37250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37257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37264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37271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37278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37285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37292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37299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37306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37313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37320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37327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37334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37341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37348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37355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37362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37369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37376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37383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37390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37397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37404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37411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37418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37425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37432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37439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37446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37453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37460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37467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37474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37481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37488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37495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37502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37509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37516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37523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37530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37537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37544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37551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37558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37565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37572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37579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37586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37593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37600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37607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37614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37621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37628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37635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37642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37649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37656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37663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37670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37677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37684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37691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37698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37705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37712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37719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37726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37733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37740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37747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37754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37761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37768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37775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37782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37789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37796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37803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37810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37817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37824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37831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37838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37845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37852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37859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37866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37873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37880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37887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37894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37901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37908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37915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37922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37929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37936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37943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37950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37957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37964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37971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37978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37985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37992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37999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38006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38013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38020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38027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38034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38041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38048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38055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38062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38069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38076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38083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38090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38097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38104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38111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38118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38125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38132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38139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38146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38153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38160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38167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38174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38181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38188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38195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38202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38209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38216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38223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38230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38237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38244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38251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38258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38265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38272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38279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38286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38293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38300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38307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38314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38321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38328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38335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38342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38349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38356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38363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38370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38377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38384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38391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38398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38405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38412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38419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38426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38433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38440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38447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38454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38461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38468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38475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38482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38489</v>
      </c>
      <c r="C252" s="75">
        <v>10</v>
      </c>
      <c r="D252" s="77">
        <v>0.1</v>
      </c>
    </row>
    <row r="253" spans="2:11" x14ac:dyDescent="0.2">
      <c r="B253" s="11">
        <f t="shared" si="15"/>
        <v>38496</v>
      </c>
      <c r="C253" s="75">
        <v>10</v>
      </c>
      <c r="D253" s="77">
        <v>0.1</v>
      </c>
    </row>
    <row r="254" spans="2:11" x14ac:dyDescent="0.2">
      <c r="B254" s="11">
        <f t="shared" si="15"/>
        <v>38503</v>
      </c>
      <c r="C254" s="75">
        <v>10</v>
      </c>
      <c r="D254" s="77">
        <v>0.1</v>
      </c>
    </row>
    <row r="255" spans="2:11" x14ac:dyDescent="0.2">
      <c r="B255" s="11">
        <f t="shared" si="15"/>
        <v>38510</v>
      </c>
      <c r="C255" s="75">
        <v>10</v>
      </c>
      <c r="D255" s="77">
        <v>0.1</v>
      </c>
    </row>
    <row r="256" spans="2:11" x14ac:dyDescent="0.2">
      <c r="B256" s="11">
        <f t="shared" si="15"/>
        <v>38517</v>
      </c>
      <c r="C256" s="75">
        <v>10</v>
      </c>
      <c r="D256" s="77">
        <v>0.1</v>
      </c>
    </row>
    <row r="257" spans="2:4" x14ac:dyDescent="0.2">
      <c r="B257" s="11">
        <f t="shared" si="15"/>
        <v>38524</v>
      </c>
      <c r="C257" s="75">
        <v>10</v>
      </c>
      <c r="D257" s="77">
        <v>0.1</v>
      </c>
    </row>
    <row r="258" spans="2:4" x14ac:dyDescent="0.2">
      <c r="B258" s="11">
        <f t="shared" si="15"/>
        <v>38531</v>
      </c>
      <c r="C258" s="75">
        <v>10</v>
      </c>
      <c r="D258" s="77">
        <v>0.1</v>
      </c>
    </row>
    <row r="259" spans="2:4" x14ac:dyDescent="0.2">
      <c r="B259" s="11">
        <f t="shared" si="15"/>
        <v>38538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38545</v>
      </c>
      <c r="C260" s="75">
        <v>10</v>
      </c>
      <c r="D260" s="77">
        <v>0.1</v>
      </c>
    </row>
    <row r="261" spans="2:4" x14ac:dyDescent="0.2">
      <c r="B261" s="11">
        <f t="shared" si="16"/>
        <v>38552</v>
      </c>
      <c r="C261" s="75">
        <v>10</v>
      </c>
      <c r="D261" s="77">
        <v>0.1</v>
      </c>
    </row>
    <row r="262" spans="2:4" x14ac:dyDescent="0.2">
      <c r="B262" s="11">
        <f t="shared" si="16"/>
        <v>38559</v>
      </c>
      <c r="C262" s="75">
        <v>10</v>
      </c>
      <c r="D262" s="77">
        <v>0.1</v>
      </c>
    </row>
    <row r="263" spans="2:4" x14ac:dyDescent="0.2">
      <c r="B263" s="11">
        <f t="shared" si="16"/>
        <v>38566</v>
      </c>
      <c r="C263" s="75">
        <v>10</v>
      </c>
      <c r="D263" s="77">
        <v>0.1</v>
      </c>
    </row>
    <row r="264" spans="2:4" x14ac:dyDescent="0.2">
      <c r="B264" s="11">
        <f t="shared" si="16"/>
        <v>38573</v>
      </c>
      <c r="C264" s="75">
        <v>10</v>
      </c>
      <c r="D264" s="77">
        <v>0.1</v>
      </c>
    </row>
    <row r="265" spans="2:4" x14ac:dyDescent="0.2">
      <c r="B265" s="11">
        <f t="shared" si="16"/>
        <v>38580</v>
      </c>
      <c r="C265" s="75">
        <v>10</v>
      </c>
      <c r="D265" s="77">
        <v>0.1</v>
      </c>
    </row>
    <row r="266" spans="2:4" x14ac:dyDescent="0.2">
      <c r="B266" s="11">
        <f t="shared" si="16"/>
        <v>38587</v>
      </c>
      <c r="C266" s="75">
        <v>10</v>
      </c>
      <c r="D266" s="77">
        <v>0.1</v>
      </c>
    </row>
    <row r="267" spans="2:4" x14ac:dyDescent="0.2">
      <c r="B267" s="11">
        <f t="shared" si="16"/>
        <v>38594</v>
      </c>
      <c r="C267" s="75">
        <v>10</v>
      </c>
      <c r="D267" s="77">
        <v>0.1</v>
      </c>
    </row>
    <row r="268" spans="2:4" x14ac:dyDescent="0.2">
      <c r="B268" s="11">
        <f t="shared" si="16"/>
        <v>38601</v>
      </c>
      <c r="C268" s="75">
        <v>10</v>
      </c>
      <c r="D268" s="77">
        <v>0.1</v>
      </c>
    </row>
    <row r="269" spans="2:4" x14ac:dyDescent="0.2">
      <c r="B269" s="11">
        <f t="shared" si="16"/>
        <v>38608</v>
      </c>
      <c r="C269" s="75">
        <v>10</v>
      </c>
      <c r="D269" s="77">
        <v>0.1</v>
      </c>
    </row>
    <row r="270" spans="2:4" x14ac:dyDescent="0.2">
      <c r="B270" s="11">
        <f t="shared" si="16"/>
        <v>38615</v>
      </c>
      <c r="C270" s="75">
        <v>10</v>
      </c>
      <c r="D270" s="77">
        <v>0.1</v>
      </c>
    </row>
    <row r="271" spans="2:4" x14ac:dyDescent="0.2">
      <c r="B271" s="11">
        <f t="shared" si="16"/>
        <v>38622</v>
      </c>
      <c r="C271" s="75">
        <v>10</v>
      </c>
      <c r="D271" s="77">
        <v>0.1</v>
      </c>
    </row>
    <row r="272" spans="2:4" x14ac:dyDescent="0.2">
      <c r="B272" s="11">
        <f t="shared" si="16"/>
        <v>38629</v>
      </c>
      <c r="C272" s="75">
        <v>10</v>
      </c>
      <c r="D272" s="77">
        <v>0.1</v>
      </c>
    </row>
    <row r="273" spans="2:4" x14ac:dyDescent="0.2">
      <c r="B273" s="11">
        <f t="shared" si="16"/>
        <v>38636</v>
      </c>
      <c r="C273" s="75">
        <v>10</v>
      </c>
      <c r="D273" s="77">
        <v>0.1</v>
      </c>
    </row>
    <row r="274" spans="2:4" x14ac:dyDescent="0.2">
      <c r="B274" s="11">
        <f t="shared" si="16"/>
        <v>38643</v>
      </c>
      <c r="C274" s="75">
        <v>10</v>
      </c>
      <c r="D274" s="77">
        <v>0.1</v>
      </c>
    </row>
    <row r="275" spans="2:4" x14ac:dyDescent="0.2">
      <c r="B275" s="11">
        <f t="shared" si="16"/>
        <v>38650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38657</v>
      </c>
      <c r="C276" s="75">
        <v>10</v>
      </c>
      <c r="D276" s="77">
        <v>0.1</v>
      </c>
    </row>
    <row r="277" spans="2:4" x14ac:dyDescent="0.2">
      <c r="B277" s="11">
        <f t="shared" si="17"/>
        <v>38664</v>
      </c>
      <c r="C277" s="75">
        <v>10</v>
      </c>
      <c r="D277" s="77">
        <v>0.1</v>
      </c>
    </row>
    <row r="278" spans="2:4" x14ac:dyDescent="0.2">
      <c r="B278" s="11">
        <f t="shared" si="17"/>
        <v>38671</v>
      </c>
      <c r="C278" s="75">
        <v>10</v>
      </c>
      <c r="D278" s="77">
        <v>0.1</v>
      </c>
    </row>
    <row r="279" spans="2:4" x14ac:dyDescent="0.2">
      <c r="B279" s="11">
        <f t="shared" si="17"/>
        <v>38678</v>
      </c>
      <c r="C279" s="75">
        <v>10</v>
      </c>
      <c r="D279" s="77">
        <v>0.1</v>
      </c>
    </row>
    <row r="280" spans="2:4" x14ac:dyDescent="0.2">
      <c r="B280" s="11">
        <f t="shared" si="17"/>
        <v>38685</v>
      </c>
      <c r="C280" s="75">
        <v>10</v>
      </c>
      <c r="D280" s="77">
        <v>0.1</v>
      </c>
    </row>
    <row r="281" spans="2:4" x14ac:dyDescent="0.2">
      <c r="B281" s="11">
        <f t="shared" si="17"/>
        <v>38692</v>
      </c>
      <c r="C281" s="75">
        <v>10</v>
      </c>
      <c r="D281" s="77">
        <v>0.1</v>
      </c>
    </row>
    <row r="282" spans="2:4" x14ac:dyDescent="0.2">
      <c r="B282" s="11">
        <f t="shared" si="17"/>
        <v>38699</v>
      </c>
      <c r="C282" s="75">
        <v>10</v>
      </c>
      <c r="D282" s="77">
        <v>0.1</v>
      </c>
    </row>
    <row r="283" spans="2:4" x14ac:dyDescent="0.2">
      <c r="B283" s="11">
        <f t="shared" si="17"/>
        <v>38706</v>
      </c>
      <c r="C283" s="75">
        <v>10</v>
      </c>
      <c r="D283" s="77">
        <v>0.1</v>
      </c>
    </row>
    <row r="284" spans="2:4" x14ac:dyDescent="0.2">
      <c r="B284" s="11">
        <f t="shared" si="17"/>
        <v>38713</v>
      </c>
      <c r="C284" s="75">
        <v>10</v>
      </c>
      <c r="D284" s="77">
        <v>0.1</v>
      </c>
    </row>
    <row r="285" spans="2:4" x14ac:dyDescent="0.2">
      <c r="B285" s="11">
        <f t="shared" si="17"/>
        <v>38720</v>
      </c>
      <c r="C285" s="75">
        <v>10</v>
      </c>
      <c r="D285" s="77">
        <v>0.1</v>
      </c>
    </row>
    <row r="286" spans="2:4" x14ac:dyDescent="0.2">
      <c r="B286" s="11">
        <f t="shared" si="17"/>
        <v>38727</v>
      </c>
      <c r="C286" s="75">
        <v>10</v>
      </c>
      <c r="D286" s="77">
        <v>0.1</v>
      </c>
    </row>
    <row r="287" spans="2:4" x14ac:dyDescent="0.2">
      <c r="B287" s="11">
        <f t="shared" si="17"/>
        <v>38734</v>
      </c>
      <c r="C287" s="75">
        <v>10</v>
      </c>
      <c r="D287" s="77">
        <v>0.1</v>
      </c>
    </row>
    <row r="288" spans="2:4" x14ac:dyDescent="0.2">
      <c r="B288" s="11">
        <f t="shared" si="17"/>
        <v>38741</v>
      </c>
      <c r="C288" s="75">
        <v>10</v>
      </c>
      <c r="D288" s="77">
        <v>0.1</v>
      </c>
    </row>
    <row r="289" spans="2:4" x14ac:dyDescent="0.2">
      <c r="B289" s="11">
        <f t="shared" si="17"/>
        <v>38748</v>
      </c>
      <c r="C289" s="75">
        <v>10</v>
      </c>
      <c r="D289" s="77">
        <v>0.1</v>
      </c>
    </row>
    <row r="290" spans="2:4" x14ac:dyDescent="0.2">
      <c r="B290" s="11">
        <f t="shared" si="17"/>
        <v>38755</v>
      </c>
      <c r="C290" s="75">
        <v>10</v>
      </c>
      <c r="D290" s="77">
        <v>0.1</v>
      </c>
    </row>
    <row r="291" spans="2:4" x14ac:dyDescent="0.2">
      <c r="B291" s="11">
        <f t="shared" si="17"/>
        <v>38762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38769</v>
      </c>
      <c r="C292" s="75">
        <v>10</v>
      </c>
      <c r="D292" s="77">
        <v>0.1</v>
      </c>
    </row>
    <row r="293" spans="2:4" x14ac:dyDescent="0.2">
      <c r="B293" s="11">
        <f t="shared" si="18"/>
        <v>38776</v>
      </c>
      <c r="C293" s="75">
        <v>10</v>
      </c>
      <c r="D293" s="77">
        <v>0.1</v>
      </c>
    </row>
    <row r="294" spans="2:4" x14ac:dyDescent="0.2">
      <c r="B294" s="11">
        <f t="shared" si="18"/>
        <v>38783</v>
      </c>
      <c r="C294" s="75">
        <v>10</v>
      </c>
      <c r="D294" s="77">
        <v>0.1</v>
      </c>
    </row>
    <row r="295" spans="2:4" x14ac:dyDescent="0.2">
      <c r="B295" s="11">
        <f t="shared" si="18"/>
        <v>38790</v>
      </c>
      <c r="C295" s="75">
        <v>10</v>
      </c>
      <c r="D295" s="77">
        <v>0.1</v>
      </c>
    </row>
    <row r="296" spans="2:4" x14ac:dyDescent="0.2">
      <c r="B296" s="11">
        <f t="shared" si="18"/>
        <v>38797</v>
      </c>
      <c r="C296" s="75">
        <v>10</v>
      </c>
      <c r="D296" s="77">
        <v>0.1</v>
      </c>
    </row>
    <row r="297" spans="2:4" x14ac:dyDescent="0.2">
      <c r="B297" s="11">
        <f t="shared" si="18"/>
        <v>38804</v>
      </c>
      <c r="C297" s="75">
        <v>10</v>
      </c>
      <c r="D297" s="77">
        <v>0.1</v>
      </c>
    </row>
    <row r="298" spans="2:4" x14ac:dyDescent="0.2">
      <c r="B298" s="11">
        <f t="shared" si="18"/>
        <v>38811</v>
      </c>
      <c r="C298" s="75">
        <v>10</v>
      </c>
      <c r="D298" s="77">
        <v>0.1</v>
      </c>
    </row>
    <row r="299" spans="2:4" x14ac:dyDescent="0.2">
      <c r="B299" s="11">
        <f t="shared" si="18"/>
        <v>38818</v>
      </c>
      <c r="C299" s="75">
        <v>10</v>
      </c>
      <c r="D299" s="77">
        <v>0.1</v>
      </c>
    </row>
    <row r="300" spans="2:4" x14ac:dyDescent="0.2">
      <c r="B300" s="11">
        <f t="shared" si="18"/>
        <v>38825</v>
      </c>
      <c r="C300" s="75">
        <v>10</v>
      </c>
      <c r="D300" s="77">
        <v>0.1</v>
      </c>
    </row>
    <row r="301" spans="2:4" x14ac:dyDescent="0.2">
      <c r="B301" s="11">
        <f t="shared" si="18"/>
        <v>38832</v>
      </c>
      <c r="C301" s="75">
        <v>10</v>
      </c>
      <c r="D301" s="77">
        <v>0.1</v>
      </c>
    </row>
    <row r="302" spans="2:4" x14ac:dyDescent="0.2">
      <c r="B302" s="11">
        <f t="shared" si="18"/>
        <v>38839</v>
      </c>
      <c r="C302" s="75">
        <v>10</v>
      </c>
      <c r="D302" s="77">
        <v>0.1</v>
      </c>
    </row>
    <row r="303" spans="2:4" x14ac:dyDescent="0.2">
      <c r="B303" s="11">
        <f t="shared" si="18"/>
        <v>38846</v>
      </c>
      <c r="C303" s="75">
        <v>10</v>
      </c>
      <c r="D303" s="77">
        <v>0.1</v>
      </c>
    </row>
    <row r="304" spans="2:4" x14ac:dyDescent="0.2">
      <c r="B304" s="11">
        <f t="shared" si="18"/>
        <v>38853</v>
      </c>
      <c r="C304" s="75">
        <v>10</v>
      </c>
      <c r="D304" s="77">
        <v>0.1</v>
      </c>
    </row>
    <row r="305" spans="2:4" x14ac:dyDescent="0.2">
      <c r="B305" s="11">
        <f t="shared" si="18"/>
        <v>38860</v>
      </c>
      <c r="C305" s="75">
        <v>10</v>
      </c>
      <c r="D305" s="77">
        <v>0.1</v>
      </c>
    </row>
    <row r="306" spans="2:4" x14ac:dyDescent="0.2">
      <c r="B306" s="11">
        <f t="shared" si="18"/>
        <v>38867</v>
      </c>
      <c r="C306" s="75">
        <v>10</v>
      </c>
      <c r="D306" s="77">
        <v>0.1</v>
      </c>
    </row>
    <row r="307" spans="2:4" x14ac:dyDescent="0.2">
      <c r="B307" s="11">
        <f t="shared" si="18"/>
        <v>38874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38881</v>
      </c>
      <c r="C308" s="75">
        <v>10</v>
      </c>
      <c r="D308" s="77">
        <v>0.1</v>
      </c>
    </row>
    <row r="309" spans="2:4" x14ac:dyDescent="0.2">
      <c r="B309" s="11">
        <f t="shared" si="19"/>
        <v>38888</v>
      </c>
      <c r="C309" s="75">
        <v>10</v>
      </c>
      <c r="D309" s="77">
        <v>0.1</v>
      </c>
    </row>
    <row r="310" spans="2:4" x14ac:dyDescent="0.2">
      <c r="B310" s="11">
        <f t="shared" si="19"/>
        <v>38895</v>
      </c>
      <c r="C310" s="75">
        <v>10</v>
      </c>
      <c r="D310" s="77">
        <v>0.1</v>
      </c>
    </row>
    <row r="311" spans="2:4" x14ac:dyDescent="0.2">
      <c r="B311" s="11">
        <f t="shared" si="19"/>
        <v>38902</v>
      </c>
      <c r="C311" s="75">
        <v>10</v>
      </c>
      <c r="D311" s="77">
        <v>0.1</v>
      </c>
    </row>
    <row r="312" spans="2:4" x14ac:dyDescent="0.2">
      <c r="B312" s="11">
        <f t="shared" si="19"/>
        <v>38909</v>
      </c>
      <c r="C312" s="75">
        <v>10</v>
      </c>
      <c r="D312" s="77">
        <v>0.1</v>
      </c>
    </row>
    <row r="313" spans="2:4" x14ac:dyDescent="0.2">
      <c r="B313" s="11">
        <f t="shared" si="19"/>
        <v>38916</v>
      </c>
      <c r="C313" s="75">
        <v>10</v>
      </c>
      <c r="D313" s="77">
        <v>0.1</v>
      </c>
    </row>
    <row r="314" spans="2:4" x14ac:dyDescent="0.2">
      <c r="B314" s="11">
        <f t="shared" si="19"/>
        <v>38923</v>
      </c>
      <c r="C314" s="75">
        <v>10</v>
      </c>
      <c r="D314" s="77">
        <v>0.1</v>
      </c>
    </row>
    <row r="315" spans="2:4" x14ac:dyDescent="0.2">
      <c r="B315" s="11">
        <f t="shared" si="19"/>
        <v>38930</v>
      </c>
      <c r="C315" s="75">
        <v>10</v>
      </c>
      <c r="D315" s="77">
        <v>0.1</v>
      </c>
    </row>
    <row r="316" spans="2:4" x14ac:dyDescent="0.2">
      <c r="B316" s="11">
        <f t="shared" si="19"/>
        <v>38937</v>
      </c>
      <c r="C316" s="75">
        <v>10</v>
      </c>
      <c r="D316" s="77">
        <v>0.1</v>
      </c>
    </row>
    <row r="317" spans="2:4" x14ac:dyDescent="0.2">
      <c r="B317" s="11">
        <f t="shared" si="19"/>
        <v>38944</v>
      </c>
      <c r="C317" s="75">
        <v>10</v>
      </c>
      <c r="D317" s="77">
        <v>0.1</v>
      </c>
    </row>
    <row r="318" spans="2:4" x14ac:dyDescent="0.2">
      <c r="B318" s="11">
        <f t="shared" si="19"/>
        <v>38951</v>
      </c>
      <c r="C318" s="75">
        <v>10</v>
      </c>
      <c r="D318" s="77">
        <v>0.1</v>
      </c>
    </row>
    <row r="319" spans="2:4" x14ac:dyDescent="0.2">
      <c r="B319" s="11">
        <f t="shared" si="19"/>
        <v>38958</v>
      </c>
      <c r="C319" s="75">
        <v>10</v>
      </c>
      <c r="D319" s="77">
        <v>0.1</v>
      </c>
    </row>
    <row r="320" spans="2:4" x14ac:dyDescent="0.2">
      <c r="B320" s="11">
        <f t="shared" si="19"/>
        <v>38965</v>
      </c>
      <c r="C320" s="75">
        <v>10</v>
      </c>
      <c r="D320" s="77">
        <v>0.1</v>
      </c>
    </row>
    <row r="321" spans="2:4" x14ac:dyDescent="0.2">
      <c r="B321" s="11">
        <f t="shared" si="19"/>
        <v>38972</v>
      </c>
      <c r="C321" s="75">
        <v>10</v>
      </c>
      <c r="D321" s="77">
        <v>0.1</v>
      </c>
    </row>
    <row r="322" spans="2:4" x14ac:dyDescent="0.2">
      <c r="B322" s="11">
        <f t="shared" si="19"/>
        <v>38979</v>
      </c>
      <c r="C322" s="75">
        <v>10</v>
      </c>
      <c r="D322" s="77">
        <v>0.1</v>
      </c>
    </row>
    <row r="323" spans="2:4" x14ac:dyDescent="0.2">
      <c r="B323" s="11">
        <f t="shared" si="19"/>
        <v>38986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38993</v>
      </c>
      <c r="C324" s="75">
        <v>10</v>
      </c>
      <c r="D324" s="77">
        <v>0.1</v>
      </c>
    </row>
    <row r="325" spans="2:4" x14ac:dyDescent="0.2">
      <c r="B325" s="11">
        <f t="shared" si="20"/>
        <v>39000</v>
      </c>
      <c r="C325" s="75">
        <v>10</v>
      </c>
      <c r="D325" s="77">
        <v>0.1</v>
      </c>
    </row>
    <row r="326" spans="2:4" x14ac:dyDescent="0.2">
      <c r="B326" s="11">
        <f t="shared" si="20"/>
        <v>39007</v>
      </c>
      <c r="C326" s="75">
        <v>10</v>
      </c>
      <c r="D326" s="77">
        <v>0.1</v>
      </c>
    </row>
    <row r="327" spans="2:4" x14ac:dyDescent="0.2">
      <c r="B327" s="11">
        <f t="shared" si="20"/>
        <v>39014</v>
      </c>
      <c r="C327" s="75">
        <v>10</v>
      </c>
      <c r="D327" s="77">
        <v>0.1</v>
      </c>
    </row>
    <row r="328" spans="2:4" x14ac:dyDescent="0.2">
      <c r="B328" s="11">
        <f t="shared" si="20"/>
        <v>39021</v>
      </c>
      <c r="C328" s="75">
        <v>10</v>
      </c>
      <c r="D328" s="77">
        <v>0.1</v>
      </c>
    </row>
    <row r="329" spans="2:4" x14ac:dyDescent="0.2">
      <c r="B329" s="11">
        <f t="shared" si="20"/>
        <v>39028</v>
      </c>
      <c r="C329" s="75">
        <v>10</v>
      </c>
      <c r="D329" s="77">
        <v>0.1</v>
      </c>
    </row>
    <row r="330" spans="2:4" x14ac:dyDescent="0.2">
      <c r="B330" s="11">
        <f t="shared" si="20"/>
        <v>39035</v>
      </c>
      <c r="C330" s="75">
        <v>10</v>
      </c>
      <c r="D330" s="77">
        <v>0.1</v>
      </c>
    </row>
    <row r="331" spans="2:4" x14ac:dyDescent="0.2">
      <c r="B331" s="11">
        <f t="shared" si="20"/>
        <v>39042</v>
      </c>
      <c r="C331" s="75">
        <v>10</v>
      </c>
      <c r="D331" s="77">
        <v>0.1</v>
      </c>
    </row>
    <row r="332" spans="2:4" x14ac:dyDescent="0.2">
      <c r="B332" s="11">
        <f t="shared" si="20"/>
        <v>39049</v>
      </c>
      <c r="C332" s="75">
        <v>10</v>
      </c>
      <c r="D332" s="77">
        <v>0.1</v>
      </c>
    </row>
    <row r="333" spans="2:4" x14ac:dyDescent="0.2">
      <c r="B333" s="11">
        <f t="shared" si="20"/>
        <v>39056</v>
      </c>
      <c r="C333" s="75">
        <v>10</v>
      </c>
      <c r="D333" s="77">
        <v>0.1</v>
      </c>
    </row>
    <row r="334" spans="2:4" x14ac:dyDescent="0.2">
      <c r="B334" s="11">
        <f t="shared" si="20"/>
        <v>39063</v>
      </c>
      <c r="C334" s="75">
        <v>10</v>
      </c>
      <c r="D334" s="77">
        <v>0.1</v>
      </c>
    </row>
    <row r="335" spans="2:4" x14ac:dyDescent="0.2">
      <c r="B335" s="11">
        <f t="shared" si="20"/>
        <v>39070</v>
      </c>
      <c r="C335" s="75">
        <v>10</v>
      </c>
      <c r="D335" s="77">
        <v>0.1</v>
      </c>
    </row>
    <row r="336" spans="2:4" x14ac:dyDescent="0.2">
      <c r="B336" s="11">
        <f t="shared" si="20"/>
        <v>39077</v>
      </c>
      <c r="C336" s="75">
        <v>10</v>
      </c>
      <c r="D336" s="77">
        <v>0.1</v>
      </c>
    </row>
    <row r="337" spans="2:4" x14ac:dyDescent="0.2">
      <c r="B337" s="11">
        <f t="shared" si="20"/>
        <v>39084</v>
      </c>
      <c r="C337" s="75">
        <v>10</v>
      </c>
      <c r="D337" s="77">
        <v>0.1</v>
      </c>
    </row>
    <row r="338" spans="2:4" x14ac:dyDescent="0.2">
      <c r="B338" s="11">
        <f t="shared" si="20"/>
        <v>39091</v>
      </c>
      <c r="C338" s="75">
        <v>10</v>
      </c>
      <c r="D338" s="77">
        <v>0.1</v>
      </c>
    </row>
    <row r="339" spans="2:4" x14ac:dyDescent="0.2">
      <c r="B339" s="11">
        <f t="shared" si="20"/>
        <v>39098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39105</v>
      </c>
      <c r="C340" s="75">
        <v>10</v>
      </c>
      <c r="D340" s="77">
        <v>0.1</v>
      </c>
    </row>
    <row r="341" spans="2:4" x14ac:dyDescent="0.2">
      <c r="B341" s="11">
        <f t="shared" si="21"/>
        <v>39112</v>
      </c>
      <c r="C341" s="75">
        <v>10</v>
      </c>
      <c r="D341" s="77">
        <v>0.1</v>
      </c>
    </row>
    <row r="342" spans="2:4" x14ac:dyDescent="0.2">
      <c r="B342" s="11">
        <f t="shared" si="21"/>
        <v>39119</v>
      </c>
      <c r="C342" s="75">
        <v>10</v>
      </c>
      <c r="D342" s="77">
        <v>0.1</v>
      </c>
    </row>
    <row r="343" spans="2:4" x14ac:dyDescent="0.2">
      <c r="B343" s="11">
        <f t="shared" si="21"/>
        <v>39126</v>
      </c>
      <c r="C343" s="75">
        <v>10</v>
      </c>
      <c r="D343" s="77">
        <v>0.1</v>
      </c>
    </row>
    <row r="344" spans="2:4" x14ac:dyDescent="0.2">
      <c r="B344" s="11">
        <f t="shared" si="21"/>
        <v>39133</v>
      </c>
      <c r="C344" s="75">
        <v>10</v>
      </c>
      <c r="D344" s="77">
        <v>0.1</v>
      </c>
    </row>
    <row r="345" spans="2:4" x14ac:dyDescent="0.2">
      <c r="B345" s="11">
        <f t="shared" si="21"/>
        <v>39140</v>
      </c>
      <c r="C345" s="75">
        <v>10</v>
      </c>
      <c r="D345" s="77">
        <v>0.1</v>
      </c>
    </row>
    <row r="346" spans="2:4" x14ac:dyDescent="0.2">
      <c r="B346" s="11">
        <f t="shared" si="21"/>
        <v>39147</v>
      </c>
      <c r="C346" s="75">
        <v>10</v>
      </c>
      <c r="D346" s="77">
        <v>0.1</v>
      </c>
    </row>
    <row r="347" spans="2:4" x14ac:dyDescent="0.2">
      <c r="B347" s="11">
        <f t="shared" si="21"/>
        <v>39154</v>
      </c>
      <c r="C347" s="75">
        <v>10</v>
      </c>
      <c r="D347" s="77">
        <v>0.1</v>
      </c>
    </row>
    <row r="348" spans="2:4" x14ac:dyDescent="0.2">
      <c r="B348" s="11">
        <f t="shared" si="21"/>
        <v>39161</v>
      </c>
      <c r="C348" s="75">
        <v>10</v>
      </c>
      <c r="D348" s="77">
        <v>0.1</v>
      </c>
    </row>
    <row r="349" spans="2:4" x14ac:dyDescent="0.2">
      <c r="B349" s="11">
        <f t="shared" si="21"/>
        <v>39168</v>
      </c>
      <c r="C349" s="75">
        <v>10</v>
      </c>
      <c r="D349" s="77">
        <v>0.1</v>
      </c>
    </row>
    <row r="350" spans="2:4" x14ac:dyDescent="0.2">
      <c r="B350" s="11">
        <f t="shared" si="21"/>
        <v>39175</v>
      </c>
      <c r="C350" s="75">
        <v>10</v>
      </c>
      <c r="D350" s="77">
        <v>0.1</v>
      </c>
    </row>
    <row r="351" spans="2:4" x14ac:dyDescent="0.2">
      <c r="B351" s="11">
        <f t="shared" si="21"/>
        <v>39182</v>
      </c>
      <c r="C351" s="75">
        <v>10</v>
      </c>
      <c r="D351" s="77">
        <v>0.1</v>
      </c>
    </row>
    <row r="352" spans="2:4" x14ac:dyDescent="0.2">
      <c r="B352" s="11">
        <f t="shared" si="21"/>
        <v>39189</v>
      </c>
      <c r="C352" s="75">
        <v>10</v>
      </c>
      <c r="D352" s="77">
        <v>0.1</v>
      </c>
    </row>
    <row r="353" spans="2:4" x14ac:dyDescent="0.2">
      <c r="B353" s="11">
        <f t="shared" si="21"/>
        <v>39196</v>
      </c>
      <c r="C353" s="75">
        <v>10</v>
      </c>
      <c r="D353" s="77">
        <v>0.1</v>
      </c>
    </row>
    <row r="354" spans="2:4" x14ac:dyDescent="0.2">
      <c r="B354" s="11">
        <f t="shared" si="21"/>
        <v>39203</v>
      </c>
      <c r="C354" s="75">
        <v>10</v>
      </c>
      <c r="D354" s="77">
        <v>0.1</v>
      </c>
    </row>
    <row r="355" spans="2:4" x14ac:dyDescent="0.2">
      <c r="B355" s="11">
        <f t="shared" si="21"/>
        <v>39210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39217</v>
      </c>
      <c r="C356" s="75">
        <v>10</v>
      </c>
      <c r="D356" s="77">
        <v>0.1</v>
      </c>
    </row>
    <row r="357" spans="2:4" x14ac:dyDescent="0.2">
      <c r="B357" s="11">
        <f t="shared" si="22"/>
        <v>39224</v>
      </c>
      <c r="C357" s="75">
        <v>10</v>
      </c>
      <c r="D357" s="77">
        <v>0.1</v>
      </c>
    </row>
    <row r="358" spans="2:4" x14ac:dyDescent="0.2">
      <c r="B358" s="11">
        <f t="shared" si="22"/>
        <v>39231</v>
      </c>
      <c r="C358" s="75">
        <v>10</v>
      </c>
      <c r="D358" s="77">
        <v>0.1</v>
      </c>
    </row>
    <row r="359" spans="2:4" x14ac:dyDescent="0.2">
      <c r="B359" s="11">
        <f t="shared" si="22"/>
        <v>39238</v>
      </c>
      <c r="C359" s="75">
        <v>10</v>
      </c>
      <c r="D359" s="77">
        <v>0.1</v>
      </c>
    </row>
    <row r="360" spans="2:4" x14ac:dyDescent="0.2">
      <c r="B360" s="11">
        <f t="shared" si="22"/>
        <v>39245</v>
      </c>
      <c r="C360" s="75">
        <v>10</v>
      </c>
      <c r="D360" s="77">
        <v>0.1</v>
      </c>
    </row>
    <row r="361" spans="2:4" x14ac:dyDescent="0.2">
      <c r="B361" s="11">
        <f t="shared" si="22"/>
        <v>39252</v>
      </c>
      <c r="C361" s="75">
        <v>10</v>
      </c>
      <c r="D361" s="77">
        <v>0.1</v>
      </c>
    </row>
    <row r="362" spans="2:4" x14ac:dyDescent="0.2">
      <c r="B362" s="11">
        <f t="shared" si="22"/>
        <v>39259</v>
      </c>
      <c r="C362" s="75">
        <v>10</v>
      </c>
      <c r="D362" s="77">
        <v>0.1</v>
      </c>
    </row>
    <row r="363" spans="2:4" x14ac:dyDescent="0.2">
      <c r="B363" s="11">
        <f t="shared" si="22"/>
        <v>39266</v>
      </c>
      <c r="C363" s="75">
        <v>10</v>
      </c>
      <c r="D363" s="77">
        <v>0.1</v>
      </c>
    </row>
    <row r="364" spans="2:4" x14ac:dyDescent="0.2">
      <c r="B364" s="11">
        <f t="shared" si="22"/>
        <v>39273</v>
      </c>
      <c r="C364" s="75">
        <v>10</v>
      </c>
      <c r="D364" s="77">
        <v>0.1</v>
      </c>
    </row>
    <row r="365" spans="2:4" x14ac:dyDescent="0.2">
      <c r="B365" s="11">
        <f t="shared" si="22"/>
        <v>39280</v>
      </c>
      <c r="C365" s="75">
        <v>10</v>
      </c>
      <c r="D365" s="77">
        <v>0.1</v>
      </c>
    </row>
    <row r="366" spans="2:4" x14ac:dyDescent="0.2">
      <c r="B366" s="11">
        <f t="shared" si="22"/>
        <v>39287</v>
      </c>
      <c r="C366" s="75">
        <v>10</v>
      </c>
      <c r="D366" s="77">
        <v>0.1</v>
      </c>
    </row>
    <row r="367" spans="2:4" x14ac:dyDescent="0.2">
      <c r="B367" s="11">
        <f t="shared" si="22"/>
        <v>39294</v>
      </c>
      <c r="C367" s="75">
        <v>10</v>
      </c>
      <c r="D367" s="77">
        <v>0.1</v>
      </c>
    </row>
    <row r="368" spans="2:4" x14ac:dyDescent="0.2">
      <c r="B368" s="11">
        <f t="shared" si="22"/>
        <v>39301</v>
      </c>
      <c r="C368" s="75">
        <v>10</v>
      </c>
      <c r="D368" s="77">
        <v>0.1</v>
      </c>
    </row>
    <row r="369" spans="2:4" x14ac:dyDescent="0.2">
      <c r="B369" s="11">
        <f t="shared" si="22"/>
        <v>39308</v>
      </c>
      <c r="C369" s="75">
        <v>10</v>
      </c>
      <c r="D369" s="77">
        <v>0.1</v>
      </c>
    </row>
    <row r="370" spans="2:4" x14ac:dyDescent="0.2">
      <c r="B370" s="11">
        <f t="shared" si="22"/>
        <v>39315</v>
      </c>
      <c r="C370" s="75">
        <v>10</v>
      </c>
      <c r="D370" s="77">
        <v>0.1</v>
      </c>
    </row>
    <row r="371" spans="2:4" x14ac:dyDescent="0.2">
      <c r="B371" s="11">
        <f t="shared" si="22"/>
        <v>39322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39329</v>
      </c>
      <c r="C372" s="75">
        <v>10</v>
      </c>
      <c r="D372" s="77">
        <v>0.1</v>
      </c>
    </row>
    <row r="373" spans="2:4" x14ac:dyDescent="0.2">
      <c r="B373" s="11">
        <f t="shared" si="23"/>
        <v>39336</v>
      </c>
      <c r="C373" s="75">
        <v>10</v>
      </c>
      <c r="D373" s="77">
        <v>0.1</v>
      </c>
    </row>
    <row r="374" spans="2:4" x14ac:dyDescent="0.2">
      <c r="B374" s="11">
        <f t="shared" si="23"/>
        <v>39343</v>
      </c>
      <c r="C374" s="75">
        <v>10</v>
      </c>
      <c r="D374" s="77">
        <v>0.1</v>
      </c>
    </row>
    <row r="375" spans="2:4" x14ac:dyDescent="0.2">
      <c r="B375" s="11">
        <f t="shared" si="23"/>
        <v>39350</v>
      </c>
      <c r="C375" s="75">
        <v>10</v>
      </c>
      <c r="D375" s="77">
        <v>0.1</v>
      </c>
    </row>
    <row r="376" spans="2:4" x14ac:dyDescent="0.2">
      <c r="B376" s="11">
        <f t="shared" si="23"/>
        <v>39357</v>
      </c>
      <c r="C376" s="75">
        <v>10</v>
      </c>
      <c r="D376" s="77">
        <v>0.1</v>
      </c>
    </row>
    <row r="377" spans="2:4" x14ac:dyDescent="0.2">
      <c r="B377" s="11">
        <f t="shared" si="23"/>
        <v>39364</v>
      </c>
      <c r="C377" s="75">
        <v>10</v>
      </c>
      <c r="D377" s="77">
        <v>0.1</v>
      </c>
    </row>
    <row r="378" spans="2:4" x14ac:dyDescent="0.2">
      <c r="B378" s="11">
        <f t="shared" si="23"/>
        <v>39371</v>
      </c>
      <c r="C378" s="75">
        <v>10</v>
      </c>
      <c r="D378" s="77">
        <v>0.1</v>
      </c>
    </row>
    <row r="379" spans="2:4" x14ac:dyDescent="0.2">
      <c r="B379" s="11">
        <f t="shared" si="23"/>
        <v>39378</v>
      </c>
      <c r="C379" s="75">
        <v>10</v>
      </c>
      <c r="D379" s="77">
        <v>0.1</v>
      </c>
    </row>
    <row r="380" spans="2:4" x14ac:dyDescent="0.2">
      <c r="B380" s="11">
        <f t="shared" si="23"/>
        <v>39385</v>
      </c>
      <c r="C380" s="75">
        <v>10</v>
      </c>
      <c r="D380" s="77">
        <v>0.1</v>
      </c>
    </row>
    <row r="381" spans="2:4" x14ac:dyDescent="0.2">
      <c r="B381" s="11">
        <f t="shared" si="23"/>
        <v>39392</v>
      </c>
      <c r="C381" s="75">
        <v>10</v>
      </c>
      <c r="D381" s="77">
        <v>0.1</v>
      </c>
    </row>
    <row r="382" spans="2:4" x14ac:dyDescent="0.2">
      <c r="B382" s="11">
        <f t="shared" si="23"/>
        <v>39399</v>
      </c>
      <c r="C382" s="75">
        <v>10</v>
      </c>
      <c r="D382" s="77">
        <v>0.1</v>
      </c>
    </row>
    <row r="383" spans="2:4" x14ac:dyDescent="0.2">
      <c r="B383" s="11">
        <f t="shared" si="23"/>
        <v>39406</v>
      </c>
      <c r="C383" s="75">
        <v>10</v>
      </c>
      <c r="D383" s="77">
        <v>0.1</v>
      </c>
    </row>
    <row r="384" spans="2:4" x14ac:dyDescent="0.2">
      <c r="B384" s="11">
        <f t="shared" si="23"/>
        <v>39413</v>
      </c>
      <c r="C384" s="75">
        <v>10</v>
      </c>
      <c r="D384" s="77">
        <v>0.1</v>
      </c>
    </row>
    <row r="385" spans="2:4" x14ac:dyDescent="0.2">
      <c r="B385" s="11">
        <f t="shared" si="23"/>
        <v>39420</v>
      </c>
      <c r="C385" s="75">
        <v>10</v>
      </c>
      <c r="D385" s="77">
        <v>0.1</v>
      </c>
    </row>
    <row r="386" spans="2:4" x14ac:dyDescent="0.2">
      <c r="B386" s="11">
        <f t="shared" si="23"/>
        <v>39427</v>
      </c>
      <c r="C386" s="75">
        <v>10</v>
      </c>
      <c r="D386" s="77">
        <v>0.1</v>
      </c>
    </row>
    <row r="387" spans="2:4" x14ac:dyDescent="0.2">
      <c r="B387" s="11">
        <f t="shared" si="23"/>
        <v>39434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39441</v>
      </c>
      <c r="C388" s="75">
        <v>10</v>
      </c>
      <c r="D388" s="77">
        <v>0.1</v>
      </c>
    </row>
    <row r="389" spans="2:4" x14ac:dyDescent="0.2">
      <c r="B389" s="11">
        <f t="shared" si="24"/>
        <v>39448</v>
      </c>
      <c r="C389" s="75">
        <v>10</v>
      </c>
      <c r="D389" s="77">
        <v>0.1</v>
      </c>
    </row>
    <row r="390" spans="2:4" x14ac:dyDescent="0.2">
      <c r="B390" s="11">
        <f t="shared" si="24"/>
        <v>39455</v>
      </c>
      <c r="C390" s="75">
        <v>10</v>
      </c>
      <c r="D390" s="77">
        <v>0.1</v>
      </c>
    </row>
    <row r="391" spans="2:4" x14ac:dyDescent="0.2">
      <c r="B391" s="11">
        <f t="shared" si="24"/>
        <v>39462</v>
      </c>
      <c r="C391" s="75">
        <v>10</v>
      </c>
      <c r="D391" s="77">
        <v>0.1</v>
      </c>
    </row>
    <row r="392" spans="2:4" x14ac:dyDescent="0.2">
      <c r="B392" s="11">
        <f t="shared" si="24"/>
        <v>39469</v>
      </c>
      <c r="C392" s="75">
        <v>10</v>
      </c>
      <c r="D392" s="77">
        <v>0.1</v>
      </c>
    </row>
    <row r="393" spans="2:4" x14ac:dyDescent="0.2">
      <c r="B393" s="11">
        <f t="shared" si="24"/>
        <v>39476</v>
      </c>
      <c r="C393" s="75">
        <v>10</v>
      </c>
      <c r="D393" s="77">
        <v>0.1</v>
      </c>
    </row>
    <row r="394" spans="2:4" x14ac:dyDescent="0.2">
      <c r="B394" s="11">
        <f t="shared" si="24"/>
        <v>39483</v>
      </c>
      <c r="C394" s="75">
        <v>10</v>
      </c>
      <c r="D394" s="77">
        <v>0.1</v>
      </c>
    </row>
    <row r="395" spans="2:4" x14ac:dyDescent="0.2">
      <c r="B395" s="11">
        <f t="shared" si="24"/>
        <v>39490</v>
      </c>
      <c r="C395" s="75">
        <v>10</v>
      </c>
      <c r="D395" s="77">
        <v>0.1</v>
      </c>
    </row>
    <row r="396" spans="2:4" x14ac:dyDescent="0.2">
      <c r="B396" s="11">
        <f t="shared" si="24"/>
        <v>39497</v>
      </c>
      <c r="C396" s="75">
        <v>10</v>
      </c>
      <c r="D396" s="77">
        <v>0.1</v>
      </c>
    </row>
    <row r="397" spans="2:4" x14ac:dyDescent="0.2">
      <c r="B397" s="11">
        <f t="shared" si="24"/>
        <v>39504</v>
      </c>
      <c r="C397" s="75">
        <v>10</v>
      </c>
      <c r="D397" s="77">
        <v>0.1</v>
      </c>
    </row>
    <row r="398" spans="2:4" x14ac:dyDescent="0.2">
      <c r="B398" s="11">
        <f t="shared" si="24"/>
        <v>39511</v>
      </c>
      <c r="C398" s="75">
        <v>10</v>
      </c>
      <c r="D398" s="77">
        <v>0.1</v>
      </c>
    </row>
    <row r="399" spans="2:4" x14ac:dyDescent="0.2">
      <c r="B399" s="11">
        <f t="shared" si="24"/>
        <v>39518</v>
      </c>
      <c r="C399" s="75">
        <v>10</v>
      </c>
      <c r="D399" s="77">
        <v>0.1</v>
      </c>
    </row>
    <row r="400" spans="2:4" x14ac:dyDescent="0.2">
      <c r="B400" s="11">
        <f t="shared" si="24"/>
        <v>39525</v>
      </c>
      <c r="C400" s="75">
        <v>10</v>
      </c>
      <c r="D400" s="77">
        <v>0.1</v>
      </c>
    </row>
    <row r="401" spans="2:4" x14ac:dyDescent="0.2">
      <c r="B401" s="11">
        <f t="shared" si="24"/>
        <v>39532</v>
      </c>
      <c r="C401" s="75">
        <v>10</v>
      </c>
      <c r="D401" s="77">
        <v>0.1</v>
      </c>
    </row>
    <row r="402" spans="2:4" x14ac:dyDescent="0.2">
      <c r="B402" s="11">
        <f t="shared" si="24"/>
        <v>39539</v>
      </c>
      <c r="C402" s="75">
        <v>10</v>
      </c>
      <c r="D402" s="77">
        <v>0.1</v>
      </c>
    </row>
    <row r="403" spans="2:4" x14ac:dyDescent="0.2">
      <c r="B403" s="11">
        <f t="shared" si="24"/>
        <v>39546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39553</v>
      </c>
      <c r="C404" s="75">
        <v>10</v>
      </c>
      <c r="D404" s="77">
        <v>0.1</v>
      </c>
    </row>
    <row r="405" spans="2:4" x14ac:dyDescent="0.2">
      <c r="B405" s="11">
        <f t="shared" si="25"/>
        <v>39560</v>
      </c>
      <c r="C405" s="75">
        <v>10</v>
      </c>
      <c r="D405" s="77">
        <v>0.1</v>
      </c>
    </row>
    <row r="406" spans="2:4" x14ac:dyDescent="0.2">
      <c r="B406" s="11">
        <f t="shared" si="25"/>
        <v>39567</v>
      </c>
      <c r="C406" s="75">
        <v>10</v>
      </c>
      <c r="D406" s="77">
        <v>0.1</v>
      </c>
    </row>
    <row r="407" spans="2:4" x14ac:dyDescent="0.2">
      <c r="B407" s="11">
        <f t="shared" si="25"/>
        <v>39574</v>
      </c>
      <c r="C407" s="75">
        <v>10</v>
      </c>
      <c r="D407" s="77">
        <v>0.1</v>
      </c>
    </row>
    <row r="408" spans="2:4" x14ac:dyDescent="0.2">
      <c r="B408" s="11">
        <f t="shared" si="25"/>
        <v>39581</v>
      </c>
      <c r="C408" s="75">
        <v>10</v>
      </c>
      <c r="D408" s="77">
        <v>0.1</v>
      </c>
    </row>
    <row r="409" spans="2:4" x14ac:dyDescent="0.2">
      <c r="B409" s="11">
        <f t="shared" si="25"/>
        <v>39588</v>
      </c>
      <c r="C409" s="75">
        <v>10</v>
      </c>
      <c r="D409" s="77">
        <v>0.1</v>
      </c>
    </row>
    <row r="410" spans="2:4" x14ac:dyDescent="0.2">
      <c r="B410" s="11">
        <f t="shared" si="25"/>
        <v>39595</v>
      </c>
      <c r="C410" s="75">
        <v>10</v>
      </c>
      <c r="D410" s="77">
        <v>0.1</v>
      </c>
    </row>
    <row r="411" spans="2:4" x14ac:dyDescent="0.2">
      <c r="B411" s="11">
        <f t="shared" si="25"/>
        <v>39602</v>
      </c>
      <c r="C411" s="75">
        <v>10</v>
      </c>
      <c r="D411" s="77">
        <v>0.1</v>
      </c>
    </row>
    <row r="412" spans="2:4" x14ac:dyDescent="0.2">
      <c r="B412" s="11">
        <f t="shared" si="25"/>
        <v>39609</v>
      </c>
      <c r="C412" s="75">
        <v>10</v>
      </c>
      <c r="D412" s="77">
        <v>0.1</v>
      </c>
    </row>
    <row r="413" spans="2:4" x14ac:dyDescent="0.2">
      <c r="B413" s="11">
        <f t="shared" si="25"/>
        <v>39616</v>
      </c>
      <c r="C413" s="75">
        <v>10</v>
      </c>
      <c r="D413" s="77">
        <v>0.1</v>
      </c>
    </row>
    <row r="414" spans="2:4" x14ac:dyDescent="0.2">
      <c r="B414" s="11">
        <f t="shared" si="25"/>
        <v>39623</v>
      </c>
      <c r="C414" s="75">
        <v>10</v>
      </c>
      <c r="D414" s="77">
        <v>0.1</v>
      </c>
    </row>
    <row r="415" spans="2:4" x14ac:dyDescent="0.2">
      <c r="B415" s="11">
        <f t="shared" si="25"/>
        <v>39630</v>
      </c>
      <c r="C415" s="75">
        <v>10</v>
      </c>
      <c r="D415" s="77">
        <v>0.1</v>
      </c>
    </row>
    <row r="416" spans="2:4" x14ac:dyDescent="0.2">
      <c r="B416" s="11">
        <f t="shared" si="25"/>
        <v>39637</v>
      </c>
      <c r="C416" s="75">
        <v>10</v>
      </c>
      <c r="D416" s="77">
        <v>0.1</v>
      </c>
    </row>
    <row r="417" spans="2:4" x14ac:dyDescent="0.2">
      <c r="B417" s="11">
        <f t="shared" si="25"/>
        <v>39644</v>
      </c>
      <c r="C417" s="75">
        <v>10</v>
      </c>
      <c r="D417" s="77">
        <v>0.1</v>
      </c>
    </row>
    <row r="418" spans="2:4" x14ac:dyDescent="0.2">
      <c r="B418" s="11">
        <f t="shared" si="25"/>
        <v>39651</v>
      </c>
      <c r="C418" s="75">
        <v>10</v>
      </c>
      <c r="D418" s="77">
        <v>0.1</v>
      </c>
    </row>
    <row r="419" spans="2:4" x14ac:dyDescent="0.2">
      <c r="B419" s="11">
        <f t="shared" si="25"/>
        <v>39658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39665</v>
      </c>
      <c r="C420" s="75">
        <v>10</v>
      </c>
      <c r="D420" s="77">
        <v>0.1</v>
      </c>
    </row>
    <row r="421" spans="2:4" x14ac:dyDescent="0.2">
      <c r="B421" s="11">
        <f t="shared" si="26"/>
        <v>39672</v>
      </c>
      <c r="C421" s="75">
        <v>10</v>
      </c>
      <c r="D421" s="77">
        <v>0.1</v>
      </c>
    </row>
    <row r="422" spans="2:4" x14ac:dyDescent="0.2">
      <c r="B422" s="11">
        <f t="shared" si="26"/>
        <v>39679</v>
      </c>
      <c r="C422" s="75">
        <v>10</v>
      </c>
      <c r="D422" s="77">
        <v>0.1</v>
      </c>
    </row>
    <row r="423" spans="2:4" x14ac:dyDescent="0.2">
      <c r="B423" s="11">
        <f t="shared" si="26"/>
        <v>39686</v>
      </c>
      <c r="C423" s="75">
        <v>10</v>
      </c>
      <c r="D423" s="77">
        <v>0.1</v>
      </c>
    </row>
    <row r="424" spans="2:4" x14ac:dyDescent="0.2">
      <c r="B424" s="11">
        <f t="shared" si="26"/>
        <v>39693</v>
      </c>
      <c r="C424" s="75">
        <v>10</v>
      </c>
      <c r="D424" s="77">
        <v>0.1</v>
      </c>
    </row>
    <row r="425" spans="2:4" x14ac:dyDescent="0.2">
      <c r="B425" s="11">
        <f t="shared" si="26"/>
        <v>39700</v>
      </c>
      <c r="C425" s="75">
        <v>10</v>
      </c>
      <c r="D425" s="77">
        <v>0.1</v>
      </c>
    </row>
    <row r="426" spans="2:4" x14ac:dyDescent="0.2">
      <c r="B426" s="11">
        <f t="shared" si="26"/>
        <v>39707</v>
      </c>
      <c r="C426" s="75">
        <v>10</v>
      </c>
      <c r="D426" s="77">
        <v>0.1</v>
      </c>
    </row>
    <row r="427" spans="2:4" x14ac:dyDescent="0.2">
      <c r="B427" s="11">
        <f t="shared" si="26"/>
        <v>39714</v>
      </c>
      <c r="C427" s="75">
        <v>10</v>
      </c>
      <c r="D427" s="77">
        <v>0.1</v>
      </c>
    </row>
    <row r="428" spans="2:4" x14ac:dyDescent="0.2">
      <c r="B428" s="11">
        <f t="shared" si="26"/>
        <v>39721</v>
      </c>
      <c r="C428" s="75">
        <v>10</v>
      </c>
      <c r="D428" s="77">
        <v>0.1</v>
      </c>
    </row>
    <row r="429" spans="2:4" x14ac:dyDescent="0.2">
      <c r="B429" s="11">
        <f t="shared" si="26"/>
        <v>39728</v>
      </c>
      <c r="C429" s="75">
        <v>10</v>
      </c>
      <c r="D429" s="77">
        <v>0.1</v>
      </c>
    </row>
    <row r="430" spans="2:4" x14ac:dyDescent="0.2">
      <c r="B430" s="11">
        <f t="shared" si="26"/>
        <v>39735</v>
      </c>
      <c r="C430" s="75">
        <v>10</v>
      </c>
      <c r="D430" s="77">
        <v>0.1</v>
      </c>
    </row>
    <row r="431" spans="2:4" x14ac:dyDescent="0.2">
      <c r="B431" s="11">
        <f t="shared" si="26"/>
        <v>39742</v>
      </c>
      <c r="C431" s="75">
        <v>10</v>
      </c>
      <c r="D431" s="77">
        <v>0.1</v>
      </c>
    </row>
    <row r="432" spans="2:4" x14ac:dyDescent="0.2">
      <c r="B432" s="11">
        <f t="shared" si="26"/>
        <v>39749</v>
      </c>
      <c r="C432" s="75">
        <v>10</v>
      </c>
      <c r="D432" s="77">
        <v>0.1</v>
      </c>
    </row>
    <row r="433" spans="2:4" x14ac:dyDescent="0.2">
      <c r="B433" s="11">
        <f t="shared" si="26"/>
        <v>39756</v>
      </c>
      <c r="C433" s="75">
        <v>10</v>
      </c>
      <c r="D433" s="77">
        <v>0.1</v>
      </c>
    </row>
    <row r="434" spans="2:4" x14ac:dyDescent="0.2">
      <c r="B434" s="11">
        <f t="shared" si="26"/>
        <v>39763</v>
      </c>
      <c r="C434" s="75">
        <v>10</v>
      </c>
      <c r="D434" s="77">
        <v>0.1</v>
      </c>
    </row>
    <row r="435" spans="2:4" x14ac:dyDescent="0.2">
      <c r="B435" s="11">
        <f t="shared" si="26"/>
        <v>39770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39777</v>
      </c>
      <c r="C436" s="75">
        <v>10</v>
      </c>
      <c r="D436" s="77">
        <v>0.1</v>
      </c>
    </row>
    <row r="437" spans="2:4" x14ac:dyDescent="0.2">
      <c r="B437" s="11">
        <f t="shared" si="27"/>
        <v>39784</v>
      </c>
      <c r="C437" s="75">
        <v>10</v>
      </c>
      <c r="D437" s="77">
        <v>0.1</v>
      </c>
    </row>
    <row r="438" spans="2:4" x14ac:dyDescent="0.2">
      <c r="B438" s="11">
        <f t="shared" si="27"/>
        <v>39791</v>
      </c>
      <c r="C438" s="75">
        <v>10</v>
      </c>
      <c r="D438" s="77">
        <v>0.1</v>
      </c>
    </row>
    <row r="439" spans="2:4" x14ac:dyDescent="0.2">
      <c r="B439" s="11">
        <f t="shared" si="27"/>
        <v>39798</v>
      </c>
      <c r="C439" s="75">
        <v>10</v>
      </c>
      <c r="D439" s="77">
        <v>0.1</v>
      </c>
    </row>
    <row r="440" spans="2:4" x14ac:dyDescent="0.2">
      <c r="B440" s="11">
        <f t="shared" si="27"/>
        <v>39805</v>
      </c>
      <c r="C440" s="75">
        <v>10</v>
      </c>
      <c r="D440" s="77">
        <v>0.1</v>
      </c>
    </row>
    <row r="441" spans="2:4" x14ac:dyDescent="0.2">
      <c r="B441" s="11">
        <f t="shared" si="27"/>
        <v>39812</v>
      </c>
      <c r="C441" s="75">
        <v>10</v>
      </c>
      <c r="D441" s="77">
        <v>0.1</v>
      </c>
    </row>
    <row r="442" spans="2:4" x14ac:dyDescent="0.2">
      <c r="B442" s="11">
        <f t="shared" si="27"/>
        <v>39819</v>
      </c>
      <c r="C442" s="75">
        <v>10</v>
      </c>
      <c r="D442" s="77">
        <v>0.1</v>
      </c>
    </row>
    <row r="443" spans="2:4" x14ac:dyDescent="0.2">
      <c r="B443" s="11">
        <f t="shared" si="27"/>
        <v>39826</v>
      </c>
      <c r="C443" s="75">
        <v>10</v>
      </c>
      <c r="D443" s="77">
        <v>0.1</v>
      </c>
    </row>
    <row r="444" spans="2:4" x14ac:dyDescent="0.2">
      <c r="B444" s="11">
        <f t="shared" si="27"/>
        <v>39833</v>
      </c>
      <c r="C444" s="75">
        <v>10</v>
      </c>
      <c r="D444" s="77">
        <v>0.1</v>
      </c>
    </row>
    <row r="445" spans="2:4" x14ac:dyDescent="0.2">
      <c r="B445" s="11">
        <f t="shared" si="27"/>
        <v>39840</v>
      </c>
      <c r="C445" s="75">
        <v>10</v>
      </c>
      <c r="D445" s="77">
        <v>0.1</v>
      </c>
    </row>
    <row r="446" spans="2:4" x14ac:dyDescent="0.2">
      <c r="B446" s="11">
        <f t="shared" si="27"/>
        <v>39847</v>
      </c>
      <c r="C446" s="75">
        <v>10</v>
      </c>
      <c r="D446" s="77">
        <v>0.1</v>
      </c>
    </row>
    <row r="447" spans="2:4" x14ac:dyDescent="0.2">
      <c r="B447" s="11">
        <f t="shared" si="27"/>
        <v>39854</v>
      </c>
      <c r="C447" s="75">
        <v>10</v>
      </c>
      <c r="D447" s="77">
        <v>0.1</v>
      </c>
    </row>
    <row r="448" spans="2:4" x14ac:dyDescent="0.2">
      <c r="B448" s="11">
        <f t="shared" si="27"/>
        <v>39861</v>
      </c>
      <c r="C448" s="75">
        <v>10</v>
      </c>
      <c r="D448" s="77">
        <v>0.1</v>
      </c>
    </row>
    <row r="449" spans="2:4" x14ac:dyDescent="0.2">
      <c r="B449" s="11">
        <f t="shared" si="27"/>
        <v>39868</v>
      </c>
      <c r="C449" s="75">
        <v>10</v>
      </c>
      <c r="D449" s="77">
        <v>0.1</v>
      </c>
    </row>
    <row r="450" spans="2:4" x14ac:dyDescent="0.2">
      <c r="B450" s="11">
        <f t="shared" si="27"/>
        <v>39875</v>
      </c>
      <c r="C450" s="75">
        <v>10</v>
      </c>
      <c r="D450" s="77">
        <v>0.1</v>
      </c>
    </row>
    <row r="451" spans="2:4" x14ac:dyDescent="0.2">
      <c r="B451" s="11">
        <f t="shared" si="27"/>
        <v>39882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39889</v>
      </c>
      <c r="C452" s="75">
        <v>10</v>
      </c>
      <c r="D452" s="77">
        <v>0.1</v>
      </c>
    </row>
    <row r="453" spans="2:4" x14ac:dyDescent="0.2">
      <c r="B453" s="11">
        <f t="shared" si="28"/>
        <v>39896</v>
      </c>
      <c r="C453" s="75">
        <v>10</v>
      </c>
      <c r="D453" s="77">
        <v>0.1</v>
      </c>
    </row>
    <row r="454" spans="2:4" x14ac:dyDescent="0.2">
      <c r="B454" s="11">
        <f t="shared" si="28"/>
        <v>39903</v>
      </c>
      <c r="C454" s="75">
        <v>10</v>
      </c>
      <c r="D454" s="77">
        <v>0.1</v>
      </c>
    </row>
    <row r="455" spans="2:4" x14ac:dyDescent="0.2">
      <c r="B455" s="11">
        <f t="shared" si="28"/>
        <v>39910</v>
      </c>
      <c r="C455" s="75">
        <v>10</v>
      </c>
      <c r="D455" s="77">
        <v>0.1</v>
      </c>
    </row>
    <row r="456" spans="2:4" x14ac:dyDescent="0.2">
      <c r="B456" s="11">
        <f t="shared" si="28"/>
        <v>39917</v>
      </c>
      <c r="C456" s="75">
        <v>10</v>
      </c>
      <c r="D456" s="77">
        <v>0.1</v>
      </c>
    </row>
    <row r="457" spans="2:4" x14ac:dyDescent="0.2">
      <c r="B457" s="11">
        <f t="shared" si="28"/>
        <v>39924</v>
      </c>
      <c r="C457" s="75">
        <v>10</v>
      </c>
      <c r="D457" s="77">
        <v>0.1</v>
      </c>
    </row>
    <row r="458" spans="2:4" x14ac:dyDescent="0.2">
      <c r="B458" s="11">
        <f t="shared" si="28"/>
        <v>39931</v>
      </c>
      <c r="C458" s="75">
        <v>10</v>
      </c>
      <c r="D458" s="77">
        <v>0.1</v>
      </c>
    </row>
    <row r="459" spans="2:4" x14ac:dyDescent="0.2">
      <c r="B459" s="11">
        <f t="shared" si="28"/>
        <v>39938</v>
      </c>
      <c r="C459" s="75">
        <v>10</v>
      </c>
      <c r="D459" s="77">
        <v>0.1</v>
      </c>
    </row>
    <row r="460" spans="2:4" x14ac:dyDescent="0.2">
      <c r="B460" s="11">
        <f t="shared" si="28"/>
        <v>39945</v>
      </c>
      <c r="C460" s="75">
        <v>10</v>
      </c>
      <c r="D460" s="77">
        <v>0.1</v>
      </c>
    </row>
    <row r="461" spans="2:4" x14ac:dyDescent="0.2">
      <c r="B461" s="11">
        <f t="shared" si="28"/>
        <v>39952</v>
      </c>
      <c r="C461" s="75">
        <v>10</v>
      </c>
      <c r="D461" s="77">
        <v>0.1</v>
      </c>
    </row>
    <row r="462" spans="2:4" x14ac:dyDescent="0.2">
      <c r="B462" s="11">
        <f t="shared" si="28"/>
        <v>39959</v>
      </c>
      <c r="C462" s="75">
        <v>10</v>
      </c>
      <c r="D462" s="77">
        <v>0.1</v>
      </c>
    </row>
    <row r="463" spans="2:4" x14ac:dyDescent="0.2">
      <c r="B463" s="11">
        <f t="shared" si="28"/>
        <v>39966</v>
      </c>
      <c r="C463" s="75">
        <v>10</v>
      </c>
      <c r="D463" s="77">
        <v>0.1</v>
      </c>
    </row>
    <row r="464" spans="2:4" x14ac:dyDescent="0.2">
      <c r="B464" s="11">
        <f t="shared" si="28"/>
        <v>39973</v>
      </c>
      <c r="C464" s="75">
        <v>10</v>
      </c>
      <c r="D464" s="77">
        <v>0.1</v>
      </c>
    </row>
    <row r="465" spans="2:4" x14ac:dyDescent="0.2">
      <c r="B465" s="11">
        <f t="shared" si="28"/>
        <v>39980</v>
      </c>
      <c r="C465" s="75">
        <v>10</v>
      </c>
      <c r="D465" s="77">
        <v>0.1</v>
      </c>
    </row>
    <row r="466" spans="2:4" x14ac:dyDescent="0.2">
      <c r="B466" s="11">
        <f t="shared" si="28"/>
        <v>39987</v>
      </c>
      <c r="C466" s="75">
        <v>10</v>
      </c>
      <c r="D466" s="77">
        <v>0.1</v>
      </c>
    </row>
    <row r="467" spans="2:4" x14ac:dyDescent="0.2">
      <c r="B467" s="11">
        <f t="shared" si="28"/>
        <v>39994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40001</v>
      </c>
      <c r="C468" s="75">
        <v>10</v>
      </c>
      <c r="D468" s="77">
        <v>0.1</v>
      </c>
    </row>
    <row r="469" spans="2:4" x14ac:dyDescent="0.2">
      <c r="B469" s="11">
        <f t="shared" si="29"/>
        <v>40008</v>
      </c>
      <c r="C469" s="75">
        <v>10</v>
      </c>
      <c r="D469" s="77">
        <v>0.1</v>
      </c>
    </row>
    <row r="470" spans="2:4" x14ac:dyDescent="0.2">
      <c r="B470" s="11">
        <f t="shared" si="29"/>
        <v>40015</v>
      </c>
      <c r="C470" s="75">
        <v>10</v>
      </c>
      <c r="D470" s="77">
        <v>0.1</v>
      </c>
    </row>
    <row r="471" spans="2:4" x14ac:dyDescent="0.2">
      <c r="B471" s="11">
        <f t="shared" si="29"/>
        <v>40022</v>
      </c>
      <c r="C471" s="75">
        <v>10</v>
      </c>
      <c r="D471" s="77">
        <v>0.1</v>
      </c>
    </row>
    <row r="472" spans="2:4" x14ac:dyDescent="0.2">
      <c r="B472" s="11">
        <f t="shared" si="29"/>
        <v>40029</v>
      </c>
      <c r="C472" s="75">
        <v>10</v>
      </c>
      <c r="D472" s="77">
        <v>0.1</v>
      </c>
    </row>
    <row r="473" spans="2:4" x14ac:dyDescent="0.2">
      <c r="B473" s="11">
        <f t="shared" si="29"/>
        <v>40036</v>
      </c>
      <c r="C473" s="75">
        <v>10</v>
      </c>
      <c r="D473" s="77">
        <v>0.1</v>
      </c>
    </row>
    <row r="474" spans="2:4" x14ac:dyDescent="0.2">
      <c r="B474" s="11">
        <f t="shared" si="29"/>
        <v>40043</v>
      </c>
      <c r="C474" s="75">
        <v>10</v>
      </c>
      <c r="D474" s="77">
        <v>0.1</v>
      </c>
    </row>
    <row r="475" spans="2:4" x14ac:dyDescent="0.2">
      <c r="B475" s="11">
        <f t="shared" si="29"/>
        <v>40050</v>
      </c>
      <c r="C475" s="75">
        <v>10</v>
      </c>
      <c r="D475" s="77">
        <v>0.1</v>
      </c>
    </row>
    <row r="476" spans="2:4" x14ac:dyDescent="0.2">
      <c r="B476" s="11">
        <f t="shared" si="29"/>
        <v>40057</v>
      </c>
      <c r="C476" s="75">
        <v>10</v>
      </c>
      <c r="D476" s="77">
        <v>0.1</v>
      </c>
    </row>
    <row r="477" spans="2:4" x14ac:dyDescent="0.2">
      <c r="B477" s="11">
        <f t="shared" si="29"/>
        <v>40064</v>
      </c>
      <c r="C477" s="75">
        <v>10</v>
      </c>
      <c r="D477" s="77">
        <v>0.1</v>
      </c>
    </row>
    <row r="478" spans="2:4" x14ac:dyDescent="0.2">
      <c r="B478" s="11">
        <f t="shared" si="29"/>
        <v>40071</v>
      </c>
      <c r="C478" s="75">
        <v>10</v>
      </c>
      <c r="D478" s="77">
        <v>0.1</v>
      </c>
    </row>
    <row r="479" spans="2:4" x14ac:dyDescent="0.2">
      <c r="B479" s="11">
        <f t="shared" si="29"/>
        <v>40078</v>
      </c>
      <c r="C479" s="75">
        <v>10</v>
      </c>
      <c r="D479" s="77">
        <v>0.1</v>
      </c>
    </row>
    <row r="480" spans="2:4" x14ac:dyDescent="0.2">
      <c r="B480" s="11">
        <f t="shared" si="29"/>
        <v>40085</v>
      </c>
      <c r="C480" s="75">
        <v>10</v>
      </c>
      <c r="D480" s="77">
        <v>0.1</v>
      </c>
    </row>
    <row r="481" spans="2:4" x14ac:dyDescent="0.2">
      <c r="B481" s="11">
        <f t="shared" si="29"/>
        <v>40092</v>
      </c>
      <c r="C481" s="75">
        <v>10</v>
      </c>
      <c r="D481" s="77">
        <v>0.1</v>
      </c>
    </row>
    <row r="482" spans="2:4" x14ac:dyDescent="0.2">
      <c r="B482" s="11">
        <f t="shared" si="29"/>
        <v>40099</v>
      </c>
      <c r="C482" s="75">
        <v>10</v>
      </c>
      <c r="D482" s="77">
        <v>0.1</v>
      </c>
    </row>
    <row r="483" spans="2:4" x14ac:dyDescent="0.2">
      <c r="B483" s="11">
        <f t="shared" si="29"/>
        <v>40106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40113</v>
      </c>
      <c r="C484" s="75">
        <v>10</v>
      </c>
      <c r="D484" s="77">
        <v>0.1</v>
      </c>
    </row>
    <row r="485" spans="2:4" x14ac:dyDescent="0.2">
      <c r="B485" s="11">
        <f t="shared" si="30"/>
        <v>40120</v>
      </c>
      <c r="C485" s="75">
        <v>10</v>
      </c>
      <c r="D485" s="77">
        <v>0.1</v>
      </c>
    </row>
    <row r="486" spans="2:4" x14ac:dyDescent="0.2">
      <c r="B486" s="11">
        <f t="shared" si="30"/>
        <v>40127</v>
      </c>
      <c r="C486" s="75">
        <v>10</v>
      </c>
      <c r="D486" s="77">
        <v>0.1</v>
      </c>
    </row>
    <row r="487" spans="2:4" x14ac:dyDescent="0.2">
      <c r="B487" s="11">
        <f t="shared" si="30"/>
        <v>40134</v>
      </c>
      <c r="C487" s="75">
        <v>10</v>
      </c>
      <c r="D487" s="77">
        <v>0.1</v>
      </c>
    </row>
    <row r="488" spans="2:4" x14ac:dyDescent="0.2">
      <c r="B488" s="11">
        <f t="shared" si="30"/>
        <v>40141</v>
      </c>
      <c r="C488" s="75">
        <v>10</v>
      </c>
      <c r="D488" s="77">
        <v>0.1</v>
      </c>
    </row>
    <row r="489" spans="2:4" x14ac:dyDescent="0.2">
      <c r="B489" s="11">
        <f t="shared" si="30"/>
        <v>40148</v>
      </c>
      <c r="C489" s="75">
        <v>10</v>
      </c>
      <c r="D489" s="77">
        <v>0.1</v>
      </c>
    </row>
    <row r="490" spans="2:4" x14ac:dyDescent="0.2">
      <c r="B490" s="11">
        <f t="shared" si="30"/>
        <v>40155</v>
      </c>
      <c r="C490" s="75">
        <v>10</v>
      </c>
      <c r="D490" s="77">
        <v>0.1</v>
      </c>
    </row>
    <row r="491" spans="2:4" x14ac:dyDescent="0.2">
      <c r="B491" s="11">
        <f t="shared" si="30"/>
        <v>40162</v>
      </c>
      <c r="C491" s="75">
        <v>10</v>
      </c>
      <c r="D491" s="77">
        <v>0.1</v>
      </c>
    </row>
    <row r="492" spans="2:4" x14ac:dyDescent="0.2">
      <c r="B492" s="11">
        <f t="shared" si="30"/>
        <v>40169</v>
      </c>
      <c r="C492" s="75">
        <v>10</v>
      </c>
      <c r="D492" s="77">
        <v>0.1</v>
      </c>
    </row>
    <row r="493" spans="2:4" x14ac:dyDescent="0.2">
      <c r="B493" s="11">
        <f t="shared" si="30"/>
        <v>40176</v>
      </c>
      <c r="C493" s="75">
        <v>10</v>
      </c>
      <c r="D493" s="77">
        <v>0.1</v>
      </c>
    </row>
    <row r="494" spans="2:4" x14ac:dyDescent="0.2">
      <c r="B494" s="11">
        <f t="shared" si="30"/>
        <v>40183</v>
      </c>
      <c r="C494" s="75">
        <v>10</v>
      </c>
      <c r="D494" s="77">
        <v>0.1</v>
      </c>
    </row>
    <row r="495" spans="2:4" x14ac:dyDescent="0.2">
      <c r="B495" s="11">
        <f t="shared" si="30"/>
        <v>40190</v>
      </c>
      <c r="C495" s="75">
        <v>10</v>
      </c>
      <c r="D495" s="77">
        <v>0.1</v>
      </c>
    </row>
    <row r="496" spans="2:4" x14ac:dyDescent="0.2">
      <c r="B496" s="11">
        <f t="shared" si="30"/>
        <v>40197</v>
      </c>
      <c r="C496" s="75">
        <v>10</v>
      </c>
      <c r="D496" s="77">
        <v>0.1</v>
      </c>
    </row>
    <row r="497" spans="2:4" x14ac:dyDescent="0.2">
      <c r="B497" s="11">
        <f t="shared" si="30"/>
        <v>40204</v>
      </c>
      <c r="C497" s="75">
        <v>10</v>
      </c>
      <c r="D497" s="77">
        <v>0.1</v>
      </c>
    </row>
    <row r="498" spans="2:4" x14ac:dyDescent="0.2">
      <c r="B498" s="11">
        <f t="shared" si="30"/>
        <v>40211</v>
      </c>
      <c r="C498" s="75">
        <v>10</v>
      </c>
      <c r="D498" s="77">
        <v>0.1</v>
      </c>
    </row>
    <row r="499" spans="2:4" x14ac:dyDescent="0.2">
      <c r="B499" s="11">
        <f t="shared" si="30"/>
        <v>40218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40225</v>
      </c>
      <c r="C500" s="75">
        <v>10</v>
      </c>
      <c r="D500" s="77">
        <v>0.1</v>
      </c>
    </row>
    <row r="501" spans="2:4" x14ac:dyDescent="0.2">
      <c r="B501" s="11">
        <f t="shared" si="31"/>
        <v>40232</v>
      </c>
      <c r="C501" s="75">
        <v>10</v>
      </c>
      <c r="D501" s="77">
        <v>0.1</v>
      </c>
    </row>
    <row r="502" spans="2:4" x14ac:dyDescent="0.2">
      <c r="B502" s="11">
        <f t="shared" si="31"/>
        <v>40239</v>
      </c>
      <c r="C502" s="75">
        <v>10</v>
      </c>
      <c r="D502" s="77">
        <v>0.1</v>
      </c>
    </row>
    <row r="503" spans="2:4" x14ac:dyDescent="0.2">
      <c r="B503" s="11">
        <f t="shared" si="31"/>
        <v>40246</v>
      </c>
      <c r="C503" s="75">
        <v>10</v>
      </c>
      <c r="D503" s="77">
        <v>0.1</v>
      </c>
    </row>
    <row r="504" spans="2:4" x14ac:dyDescent="0.2">
      <c r="B504" s="11">
        <f t="shared" si="31"/>
        <v>40253</v>
      </c>
      <c r="C504" s="75">
        <v>10</v>
      </c>
      <c r="D504" s="77">
        <v>0.1</v>
      </c>
    </row>
    <row r="505" spans="2:4" x14ac:dyDescent="0.2">
      <c r="B505" s="11">
        <f t="shared" si="31"/>
        <v>40260</v>
      </c>
      <c r="C505" s="75">
        <v>10</v>
      </c>
      <c r="D505" s="77">
        <v>0.1</v>
      </c>
    </row>
    <row r="506" spans="2:4" x14ac:dyDescent="0.2">
      <c r="B506" s="11">
        <f t="shared" si="31"/>
        <v>40267</v>
      </c>
      <c r="C506" s="75">
        <v>10</v>
      </c>
      <c r="D506" s="77">
        <v>0.1</v>
      </c>
    </row>
    <row r="507" spans="2:4" x14ac:dyDescent="0.2">
      <c r="B507" s="11">
        <f t="shared" si="31"/>
        <v>40274</v>
      </c>
      <c r="C507" s="75">
        <v>10</v>
      </c>
      <c r="D507" s="77">
        <v>0.1</v>
      </c>
    </row>
    <row r="508" spans="2:4" x14ac:dyDescent="0.2">
      <c r="B508" s="11">
        <f t="shared" si="31"/>
        <v>40281</v>
      </c>
      <c r="C508" s="75">
        <v>10</v>
      </c>
      <c r="D508" s="77">
        <v>0.1</v>
      </c>
    </row>
    <row r="509" spans="2:4" x14ac:dyDescent="0.2">
      <c r="B509" s="11">
        <f t="shared" si="31"/>
        <v>40288</v>
      </c>
      <c r="C509" s="75">
        <v>10</v>
      </c>
      <c r="D509" s="77">
        <v>0.1</v>
      </c>
    </row>
    <row r="510" spans="2:4" x14ac:dyDescent="0.2">
      <c r="B510" s="11">
        <f t="shared" si="31"/>
        <v>40295</v>
      </c>
      <c r="C510" s="75">
        <v>10</v>
      </c>
      <c r="D510" s="77">
        <v>0.1</v>
      </c>
    </row>
    <row r="511" spans="2:4" x14ac:dyDescent="0.2">
      <c r="B511" s="11">
        <f t="shared" si="31"/>
        <v>40302</v>
      </c>
      <c r="C511" s="75">
        <v>10</v>
      </c>
      <c r="D511" s="77">
        <v>0.1</v>
      </c>
    </row>
    <row r="512" spans="2:4" x14ac:dyDescent="0.2">
      <c r="B512" s="11">
        <f t="shared" si="31"/>
        <v>40309</v>
      </c>
      <c r="C512" s="75">
        <v>10</v>
      </c>
      <c r="D512" s="77">
        <v>0.1</v>
      </c>
    </row>
    <row r="513" spans="2:4" x14ac:dyDescent="0.2">
      <c r="B513" s="11">
        <f t="shared" si="31"/>
        <v>40316</v>
      </c>
      <c r="C513" s="75">
        <v>10</v>
      </c>
      <c r="D513" s="77">
        <v>0.1</v>
      </c>
    </row>
    <row r="514" spans="2:4" x14ac:dyDescent="0.2">
      <c r="B514" s="11">
        <f t="shared" si="31"/>
        <v>40323</v>
      </c>
      <c r="C514" s="75">
        <v>10</v>
      </c>
      <c r="D514" s="77">
        <v>0.1</v>
      </c>
    </row>
    <row r="515" spans="2:4" x14ac:dyDescent="0.2">
      <c r="B515" s="11">
        <f t="shared" si="31"/>
        <v>40330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40337</v>
      </c>
      <c r="C516" s="75">
        <v>10</v>
      </c>
      <c r="D516" s="77">
        <v>0.1</v>
      </c>
    </row>
    <row r="517" spans="2:4" x14ac:dyDescent="0.2">
      <c r="B517" s="11">
        <f t="shared" si="32"/>
        <v>40344</v>
      </c>
      <c r="C517" s="75">
        <v>10</v>
      </c>
      <c r="D517" s="77">
        <v>0.1</v>
      </c>
    </row>
    <row r="518" spans="2:4" x14ac:dyDescent="0.2">
      <c r="B518" s="11">
        <f t="shared" si="32"/>
        <v>40351</v>
      </c>
      <c r="C518" s="75">
        <v>10</v>
      </c>
      <c r="D518" s="77">
        <v>0.1</v>
      </c>
    </row>
    <row r="519" spans="2:4" x14ac:dyDescent="0.2">
      <c r="B519" s="11">
        <f t="shared" si="32"/>
        <v>40358</v>
      </c>
      <c r="C519" s="75">
        <v>10</v>
      </c>
      <c r="D519" s="77">
        <v>0.1</v>
      </c>
    </row>
    <row r="520" spans="2:4" x14ac:dyDescent="0.2">
      <c r="B520" s="11">
        <f t="shared" si="32"/>
        <v>40365</v>
      </c>
      <c r="C520" s="75">
        <v>10</v>
      </c>
      <c r="D520" s="77">
        <v>0.1</v>
      </c>
    </row>
    <row r="521" spans="2:4" x14ac:dyDescent="0.2">
      <c r="B521" s="11">
        <f t="shared" si="32"/>
        <v>40372</v>
      </c>
      <c r="C521" s="75">
        <v>10</v>
      </c>
      <c r="D521" s="77">
        <v>0.1</v>
      </c>
    </row>
    <row r="522" spans="2:4" x14ac:dyDescent="0.2">
      <c r="B522" s="11">
        <f t="shared" si="32"/>
        <v>40379</v>
      </c>
      <c r="C522" s="75">
        <v>10</v>
      </c>
      <c r="D522" s="77">
        <v>0.1</v>
      </c>
    </row>
    <row r="523" spans="2:4" x14ac:dyDescent="0.2">
      <c r="B523" s="11">
        <f t="shared" si="32"/>
        <v>40386</v>
      </c>
      <c r="C523" s="75">
        <v>10</v>
      </c>
      <c r="D523" s="77">
        <v>0.1</v>
      </c>
    </row>
    <row r="524" spans="2:4" x14ac:dyDescent="0.2">
      <c r="B524" s="11">
        <f t="shared" si="32"/>
        <v>40393</v>
      </c>
      <c r="C524" s="75">
        <v>10</v>
      </c>
      <c r="D524" s="77">
        <v>0.1</v>
      </c>
    </row>
    <row r="525" spans="2:4" x14ac:dyDescent="0.2">
      <c r="B525" s="11">
        <f t="shared" si="32"/>
        <v>40400</v>
      </c>
      <c r="C525" s="75">
        <v>10</v>
      </c>
      <c r="D525" s="77">
        <v>0.1</v>
      </c>
    </row>
    <row r="526" spans="2:4" x14ac:dyDescent="0.2">
      <c r="B526" s="11">
        <f t="shared" si="32"/>
        <v>40407</v>
      </c>
      <c r="C526" s="75">
        <v>10</v>
      </c>
      <c r="D526" s="77">
        <v>0.1</v>
      </c>
    </row>
    <row r="527" spans="2:4" x14ac:dyDescent="0.2">
      <c r="B527" s="11">
        <f t="shared" si="32"/>
        <v>40414</v>
      </c>
      <c r="C527" s="75">
        <v>10</v>
      </c>
      <c r="D527" s="77">
        <v>0.1</v>
      </c>
    </row>
    <row r="528" spans="2:4" x14ac:dyDescent="0.2">
      <c r="B528" s="11">
        <f t="shared" si="32"/>
        <v>40421</v>
      </c>
      <c r="C528" s="75">
        <v>10</v>
      </c>
      <c r="D528" s="77">
        <v>0.1</v>
      </c>
    </row>
    <row r="529" spans="2:4" x14ac:dyDescent="0.2">
      <c r="B529" s="11">
        <f t="shared" si="32"/>
        <v>40428</v>
      </c>
      <c r="C529" s="75">
        <v>10</v>
      </c>
      <c r="D529" s="77">
        <v>0.1</v>
      </c>
    </row>
    <row r="530" spans="2:4" x14ac:dyDescent="0.2">
      <c r="B530" s="11">
        <f t="shared" si="32"/>
        <v>40435</v>
      </c>
      <c r="C530" s="75">
        <v>10</v>
      </c>
      <c r="D530" s="77">
        <v>0.1</v>
      </c>
    </row>
    <row r="531" spans="2:4" x14ac:dyDescent="0.2">
      <c r="B531" s="11">
        <f t="shared" si="32"/>
        <v>40442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40449</v>
      </c>
      <c r="C532" s="75">
        <v>10</v>
      </c>
      <c r="D532" s="77">
        <v>0.1</v>
      </c>
    </row>
    <row r="533" spans="2:4" x14ac:dyDescent="0.2">
      <c r="B533" s="11">
        <f t="shared" si="33"/>
        <v>40456</v>
      </c>
      <c r="C533" s="75">
        <v>10</v>
      </c>
      <c r="D533" s="77">
        <v>0.1</v>
      </c>
    </row>
    <row r="534" spans="2:4" x14ac:dyDescent="0.2">
      <c r="B534" s="11">
        <f t="shared" si="33"/>
        <v>40463</v>
      </c>
      <c r="C534" s="75">
        <v>10</v>
      </c>
      <c r="D534" s="77">
        <v>0.1</v>
      </c>
    </row>
    <row r="535" spans="2:4" x14ac:dyDescent="0.2">
      <c r="B535" s="11">
        <f t="shared" si="33"/>
        <v>40470</v>
      </c>
      <c r="C535" s="75">
        <v>10</v>
      </c>
      <c r="D535" s="77">
        <v>0.1</v>
      </c>
    </row>
    <row r="536" spans="2:4" x14ac:dyDescent="0.2">
      <c r="B536" s="11">
        <f t="shared" si="33"/>
        <v>40477</v>
      </c>
      <c r="C536" s="75">
        <v>10</v>
      </c>
      <c r="D536" s="77">
        <v>0.1</v>
      </c>
    </row>
    <row r="537" spans="2:4" x14ac:dyDescent="0.2">
      <c r="B537" s="11">
        <f t="shared" si="33"/>
        <v>40484</v>
      </c>
      <c r="C537" s="75">
        <v>10</v>
      </c>
      <c r="D537" s="77">
        <v>0.1</v>
      </c>
    </row>
    <row r="538" spans="2:4" x14ac:dyDescent="0.2">
      <c r="B538" s="11">
        <f t="shared" si="33"/>
        <v>40491</v>
      </c>
      <c r="C538" s="75">
        <v>10</v>
      </c>
      <c r="D538" s="77">
        <v>0.1</v>
      </c>
    </row>
    <row r="539" spans="2:4" x14ac:dyDescent="0.2">
      <c r="B539" s="11">
        <f t="shared" si="33"/>
        <v>40498</v>
      </c>
      <c r="C539" s="75">
        <v>10</v>
      </c>
      <c r="D539" s="77">
        <v>0.1</v>
      </c>
    </row>
    <row r="540" spans="2:4" x14ac:dyDescent="0.2">
      <c r="B540" s="11">
        <f t="shared" si="33"/>
        <v>40505</v>
      </c>
      <c r="C540" s="75">
        <v>10</v>
      </c>
      <c r="D540" s="77">
        <v>0.1</v>
      </c>
    </row>
    <row r="541" spans="2:4" x14ac:dyDescent="0.2">
      <c r="B541" s="11">
        <f t="shared" si="33"/>
        <v>40512</v>
      </c>
      <c r="C541" s="75">
        <v>10</v>
      </c>
      <c r="D541" s="77">
        <v>0.1</v>
      </c>
    </row>
    <row r="542" spans="2:4" x14ac:dyDescent="0.2">
      <c r="B542" s="11">
        <f t="shared" si="33"/>
        <v>40519</v>
      </c>
      <c r="C542" s="75">
        <v>10</v>
      </c>
      <c r="D542" s="77">
        <v>0.1</v>
      </c>
    </row>
    <row r="543" spans="2:4" x14ac:dyDescent="0.2">
      <c r="B543" s="11">
        <f t="shared" si="33"/>
        <v>40526</v>
      </c>
      <c r="C543" s="75">
        <v>10</v>
      </c>
      <c r="D543" s="77">
        <v>0.1</v>
      </c>
    </row>
    <row r="544" spans="2:4" x14ac:dyDescent="0.2">
      <c r="B544" s="11">
        <f t="shared" si="33"/>
        <v>40533</v>
      </c>
      <c r="C544" s="75">
        <v>10</v>
      </c>
      <c r="D544" s="77">
        <v>0.1</v>
      </c>
    </row>
    <row r="545" spans="2:4" x14ac:dyDescent="0.2">
      <c r="B545" s="11">
        <f t="shared" si="33"/>
        <v>40540</v>
      </c>
      <c r="C545" s="75">
        <v>10</v>
      </c>
      <c r="D545" s="77">
        <v>0.1</v>
      </c>
    </row>
    <row r="546" spans="2:4" x14ac:dyDescent="0.2">
      <c r="B546" s="11">
        <f t="shared" si="33"/>
        <v>40547</v>
      </c>
      <c r="C546" s="75">
        <v>10</v>
      </c>
      <c r="D546" s="77">
        <v>0.1</v>
      </c>
    </row>
    <row r="547" spans="2:4" x14ac:dyDescent="0.2">
      <c r="B547" s="11">
        <f t="shared" si="33"/>
        <v>40554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40561</v>
      </c>
      <c r="C548" s="75">
        <v>10</v>
      </c>
      <c r="D548" s="77">
        <v>0.1</v>
      </c>
    </row>
    <row r="549" spans="2:4" x14ac:dyDescent="0.2">
      <c r="B549" s="11">
        <f t="shared" si="34"/>
        <v>40568</v>
      </c>
      <c r="C549" s="75">
        <v>10</v>
      </c>
      <c r="D549" s="77">
        <v>0.1</v>
      </c>
    </row>
    <row r="550" spans="2:4" x14ac:dyDescent="0.2">
      <c r="B550" s="11">
        <f t="shared" si="34"/>
        <v>40575</v>
      </c>
      <c r="C550" s="75">
        <v>10</v>
      </c>
      <c r="D550" s="77">
        <v>0.1</v>
      </c>
    </row>
    <row r="551" spans="2:4" x14ac:dyDescent="0.2">
      <c r="B551" s="11">
        <f t="shared" si="34"/>
        <v>40582</v>
      </c>
      <c r="C551" s="75">
        <v>10</v>
      </c>
      <c r="D551" s="77">
        <v>0.1</v>
      </c>
    </row>
    <row r="552" spans="2:4" x14ac:dyDescent="0.2">
      <c r="B552" s="11">
        <f t="shared" si="34"/>
        <v>40589</v>
      </c>
      <c r="C552" s="75">
        <v>10</v>
      </c>
      <c r="D552" s="77">
        <v>0.1</v>
      </c>
    </row>
    <row r="553" spans="2:4" x14ac:dyDescent="0.2">
      <c r="B553" s="11">
        <f t="shared" si="34"/>
        <v>40596</v>
      </c>
      <c r="C553" s="75">
        <v>10</v>
      </c>
      <c r="D553" s="77">
        <v>0.1</v>
      </c>
    </row>
    <row r="554" spans="2:4" x14ac:dyDescent="0.2">
      <c r="B554" s="11">
        <f t="shared" si="34"/>
        <v>40603</v>
      </c>
      <c r="C554" s="75">
        <v>10</v>
      </c>
      <c r="D554" s="77">
        <v>0.1</v>
      </c>
    </row>
    <row r="555" spans="2:4" x14ac:dyDescent="0.2">
      <c r="B555" s="11">
        <f t="shared" si="34"/>
        <v>40610</v>
      </c>
      <c r="C555" s="75">
        <v>10</v>
      </c>
      <c r="D555" s="77">
        <v>0.1</v>
      </c>
    </row>
    <row r="556" spans="2:4" x14ac:dyDescent="0.2">
      <c r="B556" s="11">
        <f t="shared" si="34"/>
        <v>40617</v>
      </c>
      <c r="C556" s="75">
        <v>10</v>
      </c>
      <c r="D556" s="77">
        <v>0.1</v>
      </c>
    </row>
    <row r="557" spans="2:4" x14ac:dyDescent="0.2">
      <c r="B557" s="11">
        <f t="shared" si="34"/>
        <v>40624</v>
      </c>
      <c r="C557" s="75">
        <v>10</v>
      </c>
      <c r="D557" s="77">
        <v>0.1</v>
      </c>
    </row>
    <row r="558" spans="2:4" x14ac:dyDescent="0.2">
      <c r="B558" s="11">
        <f t="shared" si="34"/>
        <v>40631</v>
      </c>
      <c r="C558" s="75">
        <v>10</v>
      </c>
      <c r="D558" s="77">
        <v>0.1</v>
      </c>
    </row>
    <row r="559" spans="2:4" x14ac:dyDescent="0.2">
      <c r="B559" s="11">
        <f t="shared" si="34"/>
        <v>40638</v>
      </c>
      <c r="C559" s="75">
        <v>10</v>
      </c>
      <c r="D559" s="77">
        <v>0.1</v>
      </c>
    </row>
    <row r="560" spans="2:4" x14ac:dyDescent="0.2">
      <c r="B560" s="11">
        <f t="shared" si="34"/>
        <v>40645</v>
      </c>
      <c r="C560" s="75">
        <v>10</v>
      </c>
      <c r="D560" s="77">
        <v>0.1</v>
      </c>
    </row>
    <row r="561" spans="2:4" x14ac:dyDescent="0.2">
      <c r="B561" s="11">
        <f t="shared" si="34"/>
        <v>40652</v>
      </c>
      <c r="C561" s="75">
        <v>10</v>
      </c>
      <c r="D561" s="77">
        <v>0.1</v>
      </c>
    </row>
    <row r="562" spans="2:4" x14ac:dyDescent="0.2">
      <c r="B562" s="11">
        <f t="shared" si="34"/>
        <v>40659</v>
      </c>
      <c r="C562" s="75">
        <v>10</v>
      </c>
      <c r="D562" s="77">
        <v>0.1</v>
      </c>
    </row>
    <row r="563" spans="2:4" x14ac:dyDescent="0.2">
      <c r="B563" s="11">
        <f t="shared" si="34"/>
        <v>40666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40673</v>
      </c>
      <c r="C564" s="75">
        <v>10</v>
      </c>
      <c r="D564" s="77">
        <v>0.1</v>
      </c>
    </row>
    <row r="565" spans="2:4" x14ac:dyDescent="0.2">
      <c r="B565" s="11">
        <f t="shared" si="35"/>
        <v>40680</v>
      </c>
      <c r="C565" s="75">
        <v>10</v>
      </c>
      <c r="D565" s="77">
        <v>0.1</v>
      </c>
    </row>
    <row r="566" spans="2:4" x14ac:dyDescent="0.2">
      <c r="B566" s="11">
        <f t="shared" si="35"/>
        <v>40687</v>
      </c>
      <c r="C566" s="75">
        <v>10</v>
      </c>
      <c r="D566" s="77">
        <v>0.1</v>
      </c>
    </row>
    <row r="567" spans="2:4" x14ac:dyDescent="0.2">
      <c r="B567" s="11">
        <f t="shared" si="35"/>
        <v>40694</v>
      </c>
      <c r="C567" s="75">
        <v>10</v>
      </c>
      <c r="D567" s="77">
        <v>0.1</v>
      </c>
    </row>
    <row r="568" spans="2:4" x14ac:dyDescent="0.2">
      <c r="B568" s="11">
        <f t="shared" si="35"/>
        <v>40701</v>
      </c>
      <c r="C568" s="75">
        <v>10</v>
      </c>
      <c r="D568" s="77">
        <v>0.1</v>
      </c>
    </row>
    <row r="569" spans="2:4" x14ac:dyDescent="0.2">
      <c r="B569" s="11">
        <f t="shared" si="35"/>
        <v>40708</v>
      </c>
      <c r="C569" s="75">
        <v>10</v>
      </c>
      <c r="D569" s="77">
        <v>0.1</v>
      </c>
    </row>
    <row r="570" spans="2:4" x14ac:dyDescent="0.2">
      <c r="B570" s="11">
        <f t="shared" si="35"/>
        <v>40715</v>
      </c>
      <c r="C570" s="75">
        <v>10</v>
      </c>
      <c r="D570" s="77">
        <v>0.1</v>
      </c>
    </row>
    <row r="571" spans="2:4" x14ac:dyDescent="0.2">
      <c r="B571" s="11">
        <f t="shared" si="35"/>
        <v>40722</v>
      </c>
      <c r="C571" s="75">
        <v>10</v>
      </c>
      <c r="D571" s="77">
        <v>0.1</v>
      </c>
    </row>
    <row r="572" spans="2:4" x14ac:dyDescent="0.2">
      <c r="B572" s="11">
        <f t="shared" si="35"/>
        <v>40729</v>
      </c>
      <c r="C572" s="75">
        <v>10</v>
      </c>
      <c r="D572" s="77">
        <v>0.1</v>
      </c>
    </row>
    <row r="573" spans="2:4" x14ac:dyDescent="0.2">
      <c r="B573" s="11">
        <f t="shared" si="35"/>
        <v>40736</v>
      </c>
      <c r="C573" s="75">
        <v>10</v>
      </c>
      <c r="D573" s="77">
        <v>0.1</v>
      </c>
    </row>
    <row r="574" spans="2:4" x14ac:dyDescent="0.2">
      <c r="B574" s="11">
        <f t="shared" si="35"/>
        <v>40743</v>
      </c>
      <c r="C574" s="75">
        <v>10</v>
      </c>
      <c r="D574" s="77">
        <v>0.1</v>
      </c>
    </row>
    <row r="575" spans="2:4" x14ac:dyDescent="0.2">
      <c r="B575" s="11">
        <f t="shared" si="35"/>
        <v>40750</v>
      </c>
      <c r="C575" s="75">
        <v>10</v>
      </c>
      <c r="D575" s="77">
        <v>0.1</v>
      </c>
    </row>
    <row r="576" spans="2:4" x14ac:dyDescent="0.2">
      <c r="B576" s="11">
        <f t="shared" si="35"/>
        <v>40757</v>
      </c>
      <c r="C576" s="75">
        <v>10</v>
      </c>
      <c r="D576" s="77">
        <v>0.1</v>
      </c>
    </row>
    <row r="577" spans="2:4" x14ac:dyDescent="0.2">
      <c r="B577" s="11">
        <f t="shared" si="35"/>
        <v>40764</v>
      </c>
      <c r="C577" s="75">
        <v>10</v>
      </c>
      <c r="D577" s="77">
        <v>0.1</v>
      </c>
    </row>
    <row r="578" spans="2:4" x14ac:dyDescent="0.2">
      <c r="B578" s="11">
        <f t="shared" si="35"/>
        <v>40771</v>
      </c>
      <c r="C578" s="75">
        <v>10</v>
      </c>
      <c r="D578" s="77">
        <v>0.1</v>
      </c>
    </row>
    <row r="579" spans="2:4" x14ac:dyDescent="0.2">
      <c r="B579" s="11">
        <f t="shared" si="35"/>
        <v>40778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40785</v>
      </c>
      <c r="C580" s="75">
        <v>10</v>
      </c>
      <c r="D580" s="77">
        <v>0.1</v>
      </c>
    </row>
    <row r="581" spans="2:4" x14ac:dyDescent="0.2">
      <c r="B581" s="11">
        <f t="shared" si="36"/>
        <v>40792</v>
      </c>
      <c r="C581" s="75">
        <v>10</v>
      </c>
      <c r="D581" s="77">
        <v>0.1</v>
      </c>
    </row>
    <row r="582" spans="2:4" x14ac:dyDescent="0.2">
      <c r="B582" s="11">
        <f t="shared" si="36"/>
        <v>40799</v>
      </c>
      <c r="C582" s="75">
        <v>10</v>
      </c>
      <c r="D582" s="77">
        <v>0.1</v>
      </c>
    </row>
    <row r="583" spans="2:4" x14ac:dyDescent="0.2">
      <c r="B583" s="11">
        <f t="shared" si="36"/>
        <v>40806</v>
      </c>
      <c r="C583" s="75">
        <v>10</v>
      </c>
      <c r="D583" s="77">
        <v>0.1</v>
      </c>
    </row>
    <row r="584" spans="2:4" x14ac:dyDescent="0.2">
      <c r="B584" s="11">
        <f t="shared" si="36"/>
        <v>40813</v>
      </c>
      <c r="C584" s="75">
        <v>10</v>
      </c>
      <c r="D584" s="77">
        <v>0.1</v>
      </c>
    </row>
    <row r="585" spans="2:4" x14ac:dyDescent="0.2">
      <c r="B585" s="11">
        <f t="shared" si="36"/>
        <v>40820</v>
      </c>
      <c r="C585" s="75">
        <v>10</v>
      </c>
      <c r="D585" s="77">
        <v>0.1</v>
      </c>
    </row>
    <row r="586" spans="2:4" x14ac:dyDescent="0.2">
      <c r="B586" s="11">
        <f t="shared" si="36"/>
        <v>40827</v>
      </c>
      <c r="C586" s="75">
        <v>10</v>
      </c>
      <c r="D586" s="77">
        <v>0.1</v>
      </c>
    </row>
    <row r="587" spans="2:4" x14ac:dyDescent="0.2">
      <c r="B587" s="11">
        <f t="shared" si="36"/>
        <v>40834</v>
      </c>
      <c r="C587" s="75">
        <v>10</v>
      </c>
      <c r="D587" s="77">
        <v>0.1</v>
      </c>
    </row>
    <row r="588" spans="2:4" x14ac:dyDescent="0.2">
      <c r="B588" s="11">
        <f t="shared" si="36"/>
        <v>40841</v>
      </c>
      <c r="C588" s="75">
        <v>10</v>
      </c>
      <c r="D588" s="77">
        <v>0.1</v>
      </c>
    </row>
    <row r="589" spans="2:4" x14ac:dyDescent="0.2">
      <c r="B589" s="11">
        <f t="shared" si="36"/>
        <v>40848</v>
      </c>
      <c r="C589" s="75">
        <v>10</v>
      </c>
      <c r="D589" s="77">
        <v>0.1</v>
      </c>
    </row>
    <row r="590" spans="2:4" x14ac:dyDescent="0.2">
      <c r="B590" s="11">
        <f t="shared" si="36"/>
        <v>40855</v>
      </c>
      <c r="C590" s="75">
        <v>10</v>
      </c>
      <c r="D590" s="77">
        <v>0.1</v>
      </c>
    </row>
    <row r="591" spans="2:4" x14ac:dyDescent="0.2">
      <c r="B591" s="11">
        <f t="shared" si="36"/>
        <v>40862</v>
      </c>
      <c r="C591" s="75">
        <v>10</v>
      </c>
      <c r="D591" s="77">
        <v>0.1</v>
      </c>
    </row>
    <row r="592" spans="2:4" x14ac:dyDescent="0.2">
      <c r="B592" s="11">
        <f t="shared" si="36"/>
        <v>40869</v>
      </c>
      <c r="C592" s="75">
        <v>10</v>
      </c>
      <c r="D592" s="77">
        <v>0.1</v>
      </c>
    </row>
    <row r="593" spans="2:4" x14ac:dyDescent="0.2">
      <c r="B593" s="11">
        <f t="shared" si="36"/>
        <v>40876</v>
      </c>
      <c r="C593" s="75">
        <v>10</v>
      </c>
      <c r="D593" s="77">
        <v>0.1</v>
      </c>
    </row>
    <row r="594" spans="2:4" x14ac:dyDescent="0.2">
      <c r="B594" s="11">
        <f t="shared" si="36"/>
        <v>40883</v>
      </c>
      <c r="C594" s="75">
        <v>10</v>
      </c>
      <c r="D594" s="77">
        <v>0.1</v>
      </c>
    </row>
    <row r="595" spans="2:4" x14ac:dyDescent="0.2">
      <c r="B595" s="11">
        <f t="shared" si="36"/>
        <v>40890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40897</v>
      </c>
      <c r="C596" s="75">
        <v>10</v>
      </c>
      <c r="D596" s="77">
        <v>0.1</v>
      </c>
    </row>
    <row r="597" spans="2:4" x14ac:dyDescent="0.2">
      <c r="B597" s="11">
        <f t="shared" si="37"/>
        <v>40904</v>
      </c>
      <c r="C597" s="75">
        <v>10</v>
      </c>
      <c r="D597" s="77">
        <v>0.1</v>
      </c>
    </row>
    <row r="598" spans="2:4" x14ac:dyDescent="0.2">
      <c r="B598" s="11">
        <f t="shared" si="37"/>
        <v>40911</v>
      </c>
      <c r="C598" s="75">
        <v>10</v>
      </c>
      <c r="D598" s="77">
        <v>0.1</v>
      </c>
    </row>
    <row r="599" spans="2:4" x14ac:dyDescent="0.2">
      <c r="B599" s="11">
        <f t="shared" si="37"/>
        <v>40918</v>
      </c>
      <c r="C599" s="75">
        <v>10</v>
      </c>
      <c r="D599" s="77">
        <v>0.1</v>
      </c>
    </row>
    <row r="600" spans="2:4" x14ac:dyDescent="0.2">
      <c r="B600" s="11">
        <f t="shared" si="37"/>
        <v>40925</v>
      </c>
      <c r="C600" s="75">
        <v>10</v>
      </c>
      <c r="D600" s="77">
        <v>0.1</v>
      </c>
    </row>
    <row r="601" spans="2:4" x14ac:dyDescent="0.2">
      <c r="B601" s="11">
        <f t="shared" si="37"/>
        <v>40932</v>
      </c>
      <c r="C601" s="75">
        <v>10</v>
      </c>
      <c r="D601" s="77">
        <v>0.1</v>
      </c>
    </row>
    <row r="602" spans="2:4" x14ac:dyDescent="0.2">
      <c r="B602" s="11">
        <f t="shared" si="37"/>
        <v>40939</v>
      </c>
      <c r="C602" s="75">
        <v>10</v>
      </c>
      <c r="D602" s="77">
        <v>0.1</v>
      </c>
    </row>
    <row r="603" spans="2:4" x14ac:dyDescent="0.2">
      <c r="B603" s="11">
        <f t="shared" si="37"/>
        <v>40946</v>
      </c>
      <c r="C603" s="75">
        <v>10</v>
      </c>
      <c r="D603" s="77">
        <v>0.1</v>
      </c>
    </row>
    <row r="604" spans="2:4" x14ac:dyDescent="0.2">
      <c r="B604" s="11">
        <f t="shared" si="37"/>
        <v>40953</v>
      </c>
      <c r="C604" s="75">
        <v>10</v>
      </c>
      <c r="D604" s="77">
        <v>0.1</v>
      </c>
    </row>
    <row r="605" spans="2:4" x14ac:dyDescent="0.2">
      <c r="B605" s="11">
        <f t="shared" si="37"/>
        <v>40960</v>
      </c>
      <c r="C605" s="75">
        <v>10</v>
      </c>
      <c r="D605" s="77">
        <v>0.1</v>
      </c>
    </row>
    <row r="606" spans="2:4" x14ac:dyDescent="0.2">
      <c r="B606" s="11">
        <f t="shared" si="37"/>
        <v>40967</v>
      </c>
      <c r="C606" s="75">
        <v>10</v>
      </c>
      <c r="D606" s="77">
        <v>0.1</v>
      </c>
    </row>
    <row r="607" spans="2:4" x14ac:dyDescent="0.2">
      <c r="B607" s="11">
        <f t="shared" si="37"/>
        <v>40974</v>
      </c>
      <c r="C607" s="75">
        <v>10</v>
      </c>
      <c r="D607" s="77">
        <v>0.1</v>
      </c>
    </row>
    <row r="608" spans="2:4" x14ac:dyDescent="0.2">
      <c r="B608" s="11">
        <f t="shared" si="37"/>
        <v>40981</v>
      </c>
      <c r="C608" s="75">
        <v>10</v>
      </c>
      <c r="D608" s="77">
        <v>0.1</v>
      </c>
    </row>
    <row r="609" spans="2:4" x14ac:dyDescent="0.2">
      <c r="B609" s="11">
        <f t="shared" si="37"/>
        <v>40988</v>
      </c>
      <c r="C609" s="75">
        <v>10</v>
      </c>
      <c r="D609" s="77">
        <v>0.1</v>
      </c>
    </row>
    <row r="610" spans="2:4" x14ac:dyDescent="0.2">
      <c r="B610" s="11">
        <f t="shared" si="37"/>
        <v>40995</v>
      </c>
      <c r="C610" s="75">
        <v>10</v>
      </c>
      <c r="D610" s="77">
        <v>0.1</v>
      </c>
    </row>
    <row r="611" spans="2:4" x14ac:dyDescent="0.2">
      <c r="B611" s="11">
        <f t="shared" si="37"/>
        <v>41002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41009</v>
      </c>
      <c r="C612" s="75">
        <v>10</v>
      </c>
      <c r="D612" s="77">
        <v>0.1</v>
      </c>
    </row>
    <row r="613" spans="2:4" x14ac:dyDescent="0.2">
      <c r="B613" s="11">
        <f t="shared" si="38"/>
        <v>41016</v>
      </c>
      <c r="C613" s="75">
        <v>10</v>
      </c>
      <c r="D613" s="77">
        <v>0.1</v>
      </c>
    </row>
    <row r="614" spans="2:4" x14ac:dyDescent="0.2">
      <c r="B614" s="11">
        <f t="shared" si="38"/>
        <v>41023</v>
      </c>
      <c r="C614" s="75">
        <v>10</v>
      </c>
      <c r="D614" s="77">
        <v>0.1</v>
      </c>
    </row>
    <row r="615" spans="2:4" x14ac:dyDescent="0.2">
      <c r="B615" s="11">
        <f t="shared" si="38"/>
        <v>41030</v>
      </c>
      <c r="C615" s="75">
        <v>10</v>
      </c>
      <c r="D615" s="77">
        <v>0.1</v>
      </c>
    </row>
    <row r="616" spans="2:4" x14ac:dyDescent="0.2">
      <c r="B616" s="11">
        <f t="shared" si="38"/>
        <v>41037</v>
      </c>
      <c r="C616" s="75">
        <v>10</v>
      </c>
      <c r="D616" s="77">
        <v>0.1</v>
      </c>
    </row>
    <row r="617" spans="2:4" x14ac:dyDescent="0.2">
      <c r="B617" s="11">
        <f t="shared" si="38"/>
        <v>41044</v>
      </c>
      <c r="C617" s="75">
        <v>10</v>
      </c>
      <c r="D617" s="77">
        <v>0.1</v>
      </c>
    </row>
    <row r="618" spans="2:4" x14ac:dyDescent="0.2">
      <c r="B618" s="11">
        <f t="shared" si="38"/>
        <v>41051</v>
      </c>
      <c r="C618" s="75">
        <v>10</v>
      </c>
      <c r="D618" s="77">
        <v>0.1</v>
      </c>
    </row>
    <row r="619" spans="2:4" x14ac:dyDescent="0.2">
      <c r="B619" s="11">
        <f t="shared" si="38"/>
        <v>41058</v>
      </c>
      <c r="C619" s="75">
        <v>10</v>
      </c>
      <c r="D619" s="77">
        <v>0.1</v>
      </c>
    </row>
    <row r="620" spans="2:4" x14ac:dyDescent="0.2">
      <c r="B620" s="11">
        <f t="shared" si="38"/>
        <v>41065</v>
      </c>
      <c r="C620" s="75">
        <v>10</v>
      </c>
      <c r="D620" s="77">
        <v>0.1</v>
      </c>
    </row>
    <row r="621" spans="2:4" x14ac:dyDescent="0.2">
      <c r="B621" s="11">
        <f t="shared" si="38"/>
        <v>41072</v>
      </c>
      <c r="C621" s="75">
        <v>10</v>
      </c>
      <c r="D621" s="77">
        <v>0.1</v>
      </c>
    </row>
    <row r="622" spans="2:4" x14ac:dyDescent="0.2">
      <c r="B622" s="11">
        <f t="shared" si="38"/>
        <v>41079</v>
      </c>
      <c r="C622" s="75">
        <v>10</v>
      </c>
      <c r="D622" s="77">
        <v>0.1</v>
      </c>
    </row>
    <row r="623" spans="2:4" x14ac:dyDescent="0.2">
      <c r="B623" s="11">
        <f t="shared" si="38"/>
        <v>41086</v>
      </c>
      <c r="C623" s="75">
        <v>10</v>
      </c>
      <c r="D623" s="77">
        <v>0.1</v>
      </c>
    </row>
    <row r="624" spans="2:4" x14ac:dyDescent="0.2">
      <c r="B624" s="11">
        <f t="shared" si="38"/>
        <v>41093</v>
      </c>
      <c r="C624" s="75">
        <v>10</v>
      </c>
      <c r="D624" s="77">
        <v>0.1</v>
      </c>
    </row>
    <row r="625" spans="2:4" x14ac:dyDescent="0.2">
      <c r="B625" s="11">
        <f t="shared" si="38"/>
        <v>41100</v>
      </c>
      <c r="C625" s="75">
        <v>10</v>
      </c>
      <c r="D625" s="77">
        <v>0.1</v>
      </c>
    </row>
    <row r="626" spans="2:4" x14ac:dyDescent="0.2">
      <c r="B626" s="11">
        <f t="shared" si="38"/>
        <v>41107</v>
      </c>
      <c r="C626" s="75">
        <v>10</v>
      </c>
      <c r="D626" s="77">
        <v>0.1</v>
      </c>
    </row>
    <row r="627" spans="2:4" x14ac:dyDescent="0.2">
      <c r="B627" s="11">
        <f t="shared" si="38"/>
        <v>41114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41121</v>
      </c>
      <c r="C628" s="75">
        <v>10</v>
      </c>
      <c r="D628" s="77">
        <v>0.1</v>
      </c>
    </row>
    <row r="629" spans="2:4" x14ac:dyDescent="0.2">
      <c r="B629" s="11">
        <f t="shared" si="39"/>
        <v>41128</v>
      </c>
      <c r="C629" s="75">
        <v>10</v>
      </c>
      <c r="D629" s="77">
        <v>0.1</v>
      </c>
    </row>
    <row r="630" spans="2:4" x14ac:dyDescent="0.2">
      <c r="B630" s="11">
        <f t="shared" si="39"/>
        <v>41135</v>
      </c>
      <c r="C630" s="75">
        <v>10</v>
      </c>
      <c r="D630" s="77">
        <v>0.1</v>
      </c>
    </row>
    <row r="631" spans="2:4" x14ac:dyDescent="0.2">
      <c r="B631" s="11">
        <f t="shared" si="39"/>
        <v>41142</v>
      </c>
      <c r="C631" s="75">
        <v>10</v>
      </c>
      <c r="D631" s="77">
        <v>0.1</v>
      </c>
    </row>
    <row r="632" spans="2:4" x14ac:dyDescent="0.2">
      <c r="B632" s="11">
        <f t="shared" si="39"/>
        <v>41149</v>
      </c>
      <c r="C632" s="75">
        <v>10</v>
      </c>
      <c r="D632" s="77">
        <v>0.1</v>
      </c>
    </row>
    <row r="633" spans="2:4" x14ac:dyDescent="0.2">
      <c r="B633" s="11">
        <f t="shared" si="39"/>
        <v>41156</v>
      </c>
      <c r="C633" s="75">
        <v>10</v>
      </c>
      <c r="D633" s="77">
        <v>0.1</v>
      </c>
    </row>
    <row r="634" spans="2:4" x14ac:dyDescent="0.2">
      <c r="B634" s="11">
        <f t="shared" si="39"/>
        <v>41163</v>
      </c>
      <c r="C634" s="75">
        <v>10</v>
      </c>
      <c r="D634" s="77">
        <v>0.1</v>
      </c>
    </row>
    <row r="635" spans="2:4" x14ac:dyDescent="0.2">
      <c r="B635" s="11">
        <f t="shared" si="39"/>
        <v>41170</v>
      </c>
      <c r="C635" s="75">
        <v>10</v>
      </c>
      <c r="D635" s="77">
        <v>0.1</v>
      </c>
    </row>
    <row r="636" spans="2:4" x14ac:dyDescent="0.2">
      <c r="B636" s="11">
        <f t="shared" si="39"/>
        <v>41177</v>
      </c>
      <c r="C636" s="75">
        <v>10</v>
      </c>
      <c r="D636" s="77">
        <v>0.1</v>
      </c>
    </row>
    <row r="637" spans="2:4" x14ac:dyDescent="0.2">
      <c r="B637" s="11">
        <f t="shared" si="39"/>
        <v>41184</v>
      </c>
      <c r="C637" s="75">
        <v>10</v>
      </c>
      <c r="D637" s="77">
        <v>0.1</v>
      </c>
    </row>
    <row r="638" spans="2:4" x14ac:dyDescent="0.2">
      <c r="B638" s="11">
        <f t="shared" si="39"/>
        <v>41191</v>
      </c>
      <c r="C638" s="75">
        <v>10</v>
      </c>
      <c r="D638" s="77">
        <v>0.1</v>
      </c>
    </row>
    <row r="639" spans="2:4" x14ac:dyDescent="0.2">
      <c r="B639" s="11">
        <f t="shared" si="39"/>
        <v>41198</v>
      </c>
      <c r="C639" s="75">
        <v>10</v>
      </c>
      <c r="D639" s="77">
        <v>0.1</v>
      </c>
    </row>
    <row r="640" spans="2:4" x14ac:dyDescent="0.2">
      <c r="B640" s="11">
        <f t="shared" si="39"/>
        <v>41205</v>
      </c>
      <c r="C640" s="75">
        <v>10</v>
      </c>
      <c r="D640" s="77">
        <v>0.1</v>
      </c>
    </row>
    <row r="641" spans="2:4" x14ac:dyDescent="0.2">
      <c r="B641" s="11">
        <f t="shared" si="39"/>
        <v>41212</v>
      </c>
      <c r="C641" s="75">
        <v>10</v>
      </c>
      <c r="D641" s="77">
        <v>0.1</v>
      </c>
    </row>
    <row r="642" spans="2:4" x14ac:dyDescent="0.2">
      <c r="B642" s="11">
        <f t="shared" si="39"/>
        <v>41219</v>
      </c>
      <c r="C642" s="75">
        <v>10</v>
      </c>
      <c r="D642" s="77">
        <v>0.1</v>
      </c>
    </row>
    <row r="643" spans="2:4" x14ac:dyDescent="0.2">
      <c r="B643" s="11">
        <f t="shared" si="39"/>
        <v>41226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41233</v>
      </c>
      <c r="C644" s="75">
        <v>10</v>
      </c>
      <c r="D644" s="77">
        <v>0.1</v>
      </c>
    </row>
    <row r="645" spans="2:4" x14ac:dyDescent="0.2">
      <c r="B645" s="11">
        <f t="shared" si="40"/>
        <v>41240</v>
      </c>
      <c r="C645" s="75">
        <v>10</v>
      </c>
      <c r="D645" s="77">
        <v>0.1</v>
      </c>
    </row>
    <row r="646" spans="2:4" x14ac:dyDescent="0.2">
      <c r="B646" s="11">
        <f t="shared" si="40"/>
        <v>41247</v>
      </c>
      <c r="C646" s="75">
        <v>10</v>
      </c>
      <c r="D646" s="77">
        <v>0.1</v>
      </c>
    </row>
    <row r="647" spans="2:4" x14ac:dyDescent="0.2">
      <c r="B647" s="11">
        <f t="shared" si="40"/>
        <v>41254</v>
      </c>
      <c r="C647" s="75">
        <v>10</v>
      </c>
      <c r="D647" s="77">
        <v>0.1</v>
      </c>
    </row>
    <row r="648" spans="2:4" x14ac:dyDescent="0.2">
      <c r="B648" s="11">
        <f t="shared" si="40"/>
        <v>41261</v>
      </c>
      <c r="C648" s="75">
        <v>10</v>
      </c>
      <c r="D648" s="77">
        <v>0.1</v>
      </c>
    </row>
    <row r="649" spans="2:4" x14ac:dyDescent="0.2">
      <c r="B649" s="11">
        <f t="shared" si="40"/>
        <v>41268</v>
      </c>
      <c r="C649" s="75">
        <v>10</v>
      </c>
      <c r="D649" s="77">
        <v>0.1</v>
      </c>
    </row>
    <row r="650" spans="2:4" x14ac:dyDescent="0.2">
      <c r="B650" s="11">
        <f t="shared" si="40"/>
        <v>41275</v>
      </c>
      <c r="C650" s="75">
        <v>10</v>
      </c>
      <c r="D650" s="77">
        <v>0.1</v>
      </c>
    </row>
    <row r="651" spans="2:4" x14ac:dyDescent="0.2">
      <c r="B651" s="11">
        <f t="shared" si="40"/>
        <v>41282</v>
      </c>
      <c r="C651" s="75">
        <v>10</v>
      </c>
      <c r="D651" s="77">
        <v>0.1</v>
      </c>
    </row>
    <row r="652" spans="2:4" x14ac:dyDescent="0.2">
      <c r="B652" s="11">
        <f t="shared" si="40"/>
        <v>41289</v>
      </c>
      <c r="C652" s="75">
        <v>10</v>
      </c>
      <c r="D652" s="77">
        <v>0.1</v>
      </c>
    </row>
    <row r="653" spans="2:4" x14ac:dyDescent="0.2">
      <c r="B653" s="11">
        <f t="shared" si="40"/>
        <v>41296</v>
      </c>
      <c r="C653" s="75">
        <v>10</v>
      </c>
      <c r="D653" s="77">
        <v>0.1</v>
      </c>
    </row>
    <row r="654" spans="2:4" x14ac:dyDescent="0.2">
      <c r="B654" s="11">
        <f t="shared" si="40"/>
        <v>41303</v>
      </c>
      <c r="C654" s="75">
        <v>10</v>
      </c>
      <c r="D654" s="77">
        <v>0.1</v>
      </c>
    </row>
    <row r="655" spans="2:4" x14ac:dyDescent="0.2">
      <c r="B655" s="11">
        <f t="shared" si="40"/>
        <v>41310</v>
      </c>
      <c r="C655" s="75">
        <v>10</v>
      </c>
      <c r="D655" s="77">
        <v>0.1</v>
      </c>
    </row>
    <row r="656" spans="2:4" x14ac:dyDescent="0.2">
      <c r="B656" s="11">
        <f t="shared" si="40"/>
        <v>41317</v>
      </c>
      <c r="C656" s="75">
        <v>10</v>
      </c>
      <c r="D656" s="77">
        <v>0.1</v>
      </c>
    </row>
    <row r="657" spans="2:4" x14ac:dyDescent="0.2">
      <c r="B657" s="11">
        <f t="shared" si="40"/>
        <v>41324</v>
      </c>
      <c r="C657" s="75">
        <v>10</v>
      </c>
      <c r="D657" s="77">
        <v>0.1</v>
      </c>
    </row>
    <row r="658" spans="2:4" x14ac:dyDescent="0.2">
      <c r="B658" s="11">
        <f t="shared" si="40"/>
        <v>41331</v>
      </c>
      <c r="C658" s="75">
        <v>10</v>
      </c>
      <c r="D658" s="77">
        <v>0.1</v>
      </c>
    </row>
    <row r="659" spans="2:4" x14ac:dyDescent="0.2">
      <c r="B659" s="11">
        <f t="shared" si="40"/>
        <v>41338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41345</v>
      </c>
      <c r="C660" s="75">
        <v>10</v>
      </c>
      <c r="D660" s="77">
        <v>0.1</v>
      </c>
    </row>
    <row r="661" spans="2:4" x14ac:dyDescent="0.2">
      <c r="B661" s="11">
        <f t="shared" si="41"/>
        <v>41352</v>
      </c>
      <c r="C661" s="75">
        <v>10</v>
      </c>
      <c r="D661" s="77">
        <v>0.1</v>
      </c>
    </row>
    <row r="662" spans="2:4" x14ac:dyDescent="0.2">
      <c r="B662" s="11">
        <f t="shared" si="41"/>
        <v>41359</v>
      </c>
      <c r="C662" s="75">
        <v>10</v>
      </c>
      <c r="D662" s="77">
        <v>0.1</v>
      </c>
    </row>
    <row r="663" spans="2:4" x14ac:dyDescent="0.2">
      <c r="B663" s="11">
        <f t="shared" si="41"/>
        <v>41366</v>
      </c>
      <c r="C663" s="75">
        <v>10</v>
      </c>
      <c r="D663" s="77">
        <v>0.1</v>
      </c>
    </row>
    <row r="664" spans="2:4" x14ac:dyDescent="0.2">
      <c r="B664" s="11">
        <f t="shared" si="41"/>
        <v>41373</v>
      </c>
      <c r="C664" s="75">
        <v>10</v>
      </c>
      <c r="D664" s="77">
        <v>0.1</v>
      </c>
    </row>
    <row r="665" spans="2:4" x14ac:dyDescent="0.2">
      <c r="B665" s="11">
        <f t="shared" si="41"/>
        <v>41380</v>
      </c>
      <c r="C665" s="75">
        <v>10</v>
      </c>
      <c r="D665" s="77">
        <v>0.1</v>
      </c>
    </row>
    <row r="666" spans="2:4" x14ac:dyDescent="0.2">
      <c r="B666" s="11">
        <f t="shared" si="41"/>
        <v>41387</v>
      </c>
      <c r="C666" s="75">
        <v>10</v>
      </c>
      <c r="D666" s="77">
        <v>0.1</v>
      </c>
    </row>
    <row r="667" spans="2:4" x14ac:dyDescent="0.2">
      <c r="B667" s="11">
        <f t="shared" si="41"/>
        <v>41394</v>
      </c>
      <c r="C667" s="75">
        <v>10</v>
      </c>
      <c r="D667" s="77">
        <v>0.1</v>
      </c>
    </row>
    <row r="668" spans="2:4" x14ac:dyDescent="0.2">
      <c r="B668" s="11">
        <f t="shared" si="41"/>
        <v>41401</v>
      </c>
      <c r="C668" s="75">
        <v>10</v>
      </c>
      <c r="D668" s="77">
        <v>0.1</v>
      </c>
    </row>
    <row r="669" spans="2:4" x14ac:dyDescent="0.2">
      <c r="B669" s="11">
        <f t="shared" si="41"/>
        <v>41408</v>
      </c>
      <c r="C669" s="75">
        <v>10</v>
      </c>
      <c r="D669" s="77">
        <v>0.1</v>
      </c>
    </row>
    <row r="670" spans="2:4" x14ac:dyDescent="0.2">
      <c r="B670" s="11">
        <f t="shared" si="41"/>
        <v>41415</v>
      </c>
      <c r="C670" s="75">
        <v>10</v>
      </c>
      <c r="D670" s="77">
        <v>0.1</v>
      </c>
    </row>
    <row r="671" spans="2:4" x14ac:dyDescent="0.2">
      <c r="B671" s="11">
        <f t="shared" si="41"/>
        <v>41422</v>
      </c>
      <c r="C671" s="75">
        <v>10</v>
      </c>
      <c r="D671" s="77">
        <v>0.1</v>
      </c>
    </row>
    <row r="672" spans="2:4" x14ac:dyDescent="0.2">
      <c r="B672" s="11">
        <f t="shared" si="41"/>
        <v>41429</v>
      </c>
      <c r="C672" s="75">
        <v>10</v>
      </c>
      <c r="D672" s="77">
        <v>0.1</v>
      </c>
    </row>
    <row r="673" spans="2:4" x14ac:dyDescent="0.2">
      <c r="B673" s="11">
        <f t="shared" si="41"/>
        <v>41436</v>
      </c>
      <c r="C673" s="75">
        <v>10</v>
      </c>
      <c r="D673" s="77">
        <v>0.1</v>
      </c>
    </row>
    <row r="674" spans="2:4" x14ac:dyDescent="0.2">
      <c r="B674" s="11">
        <f t="shared" si="41"/>
        <v>41443</v>
      </c>
      <c r="C674" s="75">
        <v>10</v>
      </c>
      <c r="D674" s="77">
        <v>0.1</v>
      </c>
    </row>
    <row r="675" spans="2:4" x14ac:dyDescent="0.2">
      <c r="B675" s="11">
        <f t="shared" si="41"/>
        <v>41450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41457</v>
      </c>
      <c r="C676" s="75">
        <v>10</v>
      </c>
      <c r="D676" s="77">
        <v>0.1</v>
      </c>
    </row>
    <row r="677" spans="2:4" x14ac:dyDescent="0.2">
      <c r="B677" s="11">
        <f t="shared" si="42"/>
        <v>41464</v>
      </c>
      <c r="C677" s="75">
        <v>10</v>
      </c>
      <c r="D677" s="77">
        <v>0.1</v>
      </c>
    </row>
    <row r="678" spans="2:4" x14ac:dyDescent="0.2">
      <c r="B678" s="11">
        <f t="shared" si="42"/>
        <v>41471</v>
      </c>
      <c r="C678" s="75">
        <v>10</v>
      </c>
      <c r="D678" s="77">
        <v>0.1</v>
      </c>
    </row>
    <row r="679" spans="2:4" x14ac:dyDescent="0.2">
      <c r="B679" s="11">
        <f t="shared" si="42"/>
        <v>41478</v>
      </c>
      <c r="C679" s="75">
        <v>10</v>
      </c>
      <c r="D679" s="77">
        <v>0.1</v>
      </c>
    </row>
    <row r="680" spans="2:4" x14ac:dyDescent="0.2">
      <c r="B680" s="11">
        <f t="shared" si="42"/>
        <v>41485</v>
      </c>
      <c r="C680" s="75">
        <v>10</v>
      </c>
      <c r="D680" s="77">
        <v>0.1</v>
      </c>
    </row>
    <row r="681" spans="2:4" x14ac:dyDescent="0.2">
      <c r="B681" s="11">
        <f t="shared" si="42"/>
        <v>41492</v>
      </c>
      <c r="C681" s="75">
        <v>10</v>
      </c>
      <c r="D681" s="77">
        <v>0.1</v>
      </c>
    </row>
    <row r="682" spans="2:4" x14ac:dyDescent="0.2">
      <c r="B682" s="11">
        <f t="shared" si="42"/>
        <v>41499</v>
      </c>
      <c r="C682" s="75">
        <v>10</v>
      </c>
      <c r="D682" s="77">
        <v>0.1</v>
      </c>
    </row>
    <row r="683" spans="2:4" x14ac:dyDescent="0.2">
      <c r="B683" s="11">
        <f t="shared" si="42"/>
        <v>41506</v>
      </c>
      <c r="C683" s="75">
        <v>10</v>
      </c>
      <c r="D683" s="77">
        <v>0.1</v>
      </c>
    </row>
    <row r="684" spans="2:4" x14ac:dyDescent="0.2">
      <c r="B684" s="11">
        <f t="shared" si="42"/>
        <v>41513</v>
      </c>
      <c r="C684" s="75">
        <v>10</v>
      </c>
      <c r="D684" s="77">
        <v>0.1</v>
      </c>
    </row>
    <row r="685" spans="2:4" x14ac:dyDescent="0.2">
      <c r="B685" s="11">
        <f t="shared" si="42"/>
        <v>41520</v>
      </c>
      <c r="C685" s="75">
        <v>10</v>
      </c>
      <c r="D685" s="77">
        <v>0.1</v>
      </c>
    </row>
    <row r="686" spans="2:4" x14ac:dyDescent="0.2">
      <c r="B686" s="11">
        <f t="shared" si="42"/>
        <v>41527</v>
      </c>
      <c r="C686" s="75">
        <v>10</v>
      </c>
      <c r="D686" s="77">
        <v>0.1</v>
      </c>
    </row>
    <row r="687" spans="2:4" x14ac:dyDescent="0.2">
      <c r="B687" s="11">
        <f t="shared" si="42"/>
        <v>41534</v>
      </c>
      <c r="C687" s="75">
        <v>10</v>
      </c>
      <c r="D687" s="77">
        <v>0.1</v>
      </c>
    </row>
    <row r="688" spans="2:4" x14ac:dyDescent="0.2">
      <c r="B688" s="11">
        <f t="shared" si="42"/>
        <v>41541</v>
      </c>
      <c r="C688" s="75">
        <v>10</v>
      </c>
      <c r="D688" s="77">
        <v>0.1</v>
      </c>
    </row>
    <row r="689" spans="2:4" x14ac:dyDescent="0.2">
      <c r="B689" s="11">
        <f t="shared" si="42"/>
        <v>41548</v>
      </c>
      <c r="C689" s="75">
        <v>10</v>
      </c>
      <c r="D689" s="77">
        <v>0.1</v>
      </c>
    </row>
    <row r="690" spans="2:4" x14ac:dyDescent="0.2">
      <c r="B690" s="11">
        <f t="shared" si="42"/>
        <v>41555</v>
      </c>
      <c r="C690" s="75">
        <v>10</v>
      </c>
      <c r="D690" s="77">
        <v>0.1</v>
      </c>
    </row>
    <row r="691" spans="2:4" x14ac:dyDescent="0.2">
      <c r="B691" s="11">
        <f t="shared" si="42"/>
        <v>41562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41569</v>
      </c>
      <c r="C692" s="75">
        <v>10</v>
      </c>
      <c r="D692" s="77">
        <v>0.1</v>
      </c>
    </row>
    <row r="693" spans="2:4" x14ac:dyDescent="0.2">
      <c r="B693" s="11">
        <f t="shared" si="43"/>
        <v>41576</v>
      </c>
      <c r="C693" s="75">
        <v>10</v>
      </c>
      <c r="D693" s="77">
        <v>0.1</v>
      </c>
    </row>
    <row r="694" spans="2:4" x14ac:dyDescent="0.2">
      <c r="B694" s="11">
        <f t="shared" si="43"/>
        <v>41583</v>
      </c>
      <c r="C694" s="75">
        <v>10</v>
      </c>
      <c r="D694" s="77">
        <v>0.1</v>
      </c>
    </row>
    <row r="695" spans="2:4" x14ac:dyDescent="0.2">
      <c r="B695" s="11">
        <f t="shared" si="43"/>
        <v>41590</v>
      </c>
      <c r="C695" s="75">
        <v>10</v>
      </c>
      <c r="D695" s="77">
        <v>0.1</v>
      </c>
    </row>
    <row r="696" spans="2:4" x14ac:dyDescent="0.2">
      <c r="B696" s="11">
        <f t="shared" si="43"/>
        <v>41597</v>
      </c>
      <c r="C696" s="75">
        <v>10</v>
      </c>
      <c r="D696" s="77">
        <v>0.1</v>
      </c>
    </row>
    <row r="697" spans="2:4" x14ac:dyDescent="0.2">
      <c r="B697" s="11">
        <f t="shared" si="43"/>
        <v>41604</v>
      </c>
      <c r="C697" s="75">
        <v>10</v>
      </c>
      <c r="D697" s="77">
        <v>0.1</v>
      </c>
    </row>
    <row r="698" spans="2:4" x14ac:dyDescent="0.2">
      <c r="B698" s="11">
        <f t="shared" si="43"/>
        <v>41611</v>
      </c>
      <c r="C698" s="75">
        <v>10</v>
      </c>
      <c r="D698" s="77">
        <v>0.1</v>
      </c>
    </row>
    <row r="699" spans="2:4" x14ac:dyDescent="0.2">
      <c r="B699" s="11">
        <f t="shared" si="43"/>
        <v>41618</v>
      </c>
      <c r="C699" s="75">
        <v>10</v>
      </c>
      <c r="D699" s="77">
        <v>0.1</v>
      </c>
    </row>
    <row r="700" spans="2:4" x14ac:dyDescent="0.2">
      <c r="B700" s="11">
        <f t="shared" si="43"/>
        <v>41625</v>
      </c>
      <c r="C700" s="75">
        <v>10</v>
      </c>
      <c r="D700" s="77">
        <v>0.1</v>
      </c>
    </row>
    <row r="701" spans="2:4" x14ac:dyDescent="0.2">
      <c r="B701" s="11">
        <f t="shared" si="43"/>
        <v>41632</v>
      </c>
      <c r="C701" s="75">
        <v>10</v>
      </c>
      <c r="D701" s="77">
        <v>0.1</v>
      </c>
    </row>
    <row r="702" spans="2:4" x14ac:dyDescent="0.2">
      <c r="B702" s="11">
        <f t="shared" si="43"/>
        <v>41639</v>
      </c>
      <c r="C702" s="75">
        <v>10</v>
      </c>
      <c r="D702" s="77">
        <v>0.1</v>
      </c>
    </row>
    <row r="703" spans="2:4" x14ac:dyDescent="0.2">
      <c r="B703" s="11">
        <f t="shared" si="43"/>
        <v>41646</v>
      </c>
      <c r="C703" s="75">
        <v>10</v>
      </c>
      <c r="D703" s="77">
        <v>0.1</v>
      </c>
    </row>
    <row r="704" spans="2:4" x14ac:dyDescent="0.2">
      <c r="B704" s="11">
        <f t="shared" si="43"/>
        <v>41653</v>
      </c>
      <c r="C704" s="75">
        <v>10</v>
      </c>
      <c r="D704" s="77">
        <v>0.1</v>
      </c>
    </row>
    <row r="705" spans="2:4" x14ac:dyDescent="0.2">
      <c r="B705" s="11">
        <f t="shared" si="43"/>
        <v>41660</v>
      </c>
      <c r="C705" s="75">
        <v>10</v>
      </c>
      <c r="D705" s="77">
        <v>0.1</v>
      </c>
    </row>
    <row r="706" spans="2:4" x14ac:dyDescent="0.2">
      <c r="B706" s="11">
        <f t="shared" si="43"/>
        <v>41667</v>
      </c>
      <c r="C706" s="75">
        <v>10</v>
      </c>
      <c r="D706" s="77">
        <v>0.1</v>
      </c>
    </row>
    <row r="707" spans="2:4" x14ac:dyDescent="0.2">
      <c r="B707" s="11">
        <f t="shared" si="43"/>
        <v>41674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41681</v>
      </c>
      <c r="C708" s="75">
        <v>10</v>
      </c>
      <c r="D708" s="77">
        <v>0.1</v>
      </c>
    </row>
    <row r="709" spans="2:4" x14ac:dyDescent="0.2">
      <c r="B709" s="11">
        <f t="shared" si="44"/>
        <v>41688</v>
      </c>
      <c r="C709" s="75">
        <v>10</v>
      </c>
      <c r="D709" s="77">
        <v>0.1</v>
      </c>
    </row>
    <row r="710" spans="2:4" x14ac:dyDescent="0.2">
      <c r="B710" s="11">
        <f t="shared" si="44"/>
        <v>41695</v>
      </c>
      <c r="C710" s="75">
        <v>10</v>
      </c>
      <c r="D710" s="77">
        <v>0.1</v>
      </c>
    </row>
    <row r="711" spans="2:4" x14ac:dyDescent="0.2">
      <c r="B711" s="11">
        <f t="shared" si="44"/>
        <v>41702</v>
      </c>
      <c r="C711" s="75">
        <v>10</v>
      </c>
      <c r="D711" s="77">
        <v>0.1</v>
      </c>
    </row>
    <row r="712" spans="2:4" x14ac:dyDescent="0.2">
      <c r="B712" s="11">
        <f t="shared" si="44"/>
        <v>41709</v>
      </c>
      <c r="C712" s="75">
        <v>10</v>
      </c>
      <c r="D712" s="77">
        <v>0.1</v>
      </c>
    </row>
    <row r="713" spans="2:4" x14ac:dyDescent="0.2">
      <c r="B713" s="11">
        <f t="shared" si="44"/>
        <v>41716</v>
      </c>
      <c r="C713" s="75">
        <v>10</v>
      </c>
      <c r="D713" s="77">
        <v>0.1</v>
      </c>
    </row>
    <row r="714" spans="2:4" x14ac:dyDescent="0.2">
      <c r="B714" s="11">
        <f t="shared" si="44"/>
        <v>41723</v>
      </c>
      <c r="C714" s="75">
        <v>10</v>
      </c>
      <c r="D714" s="77">
        <v>0.1</v>
      </c>
    </row>
    <row r="715" spans="2:4" x14ac:dyDescent="0.2">
      <c r="B715" s="11">
        <f t="shared" si="44"/>
        <v>41730</v>
      </c>
      <c r="C715" s="75">
        <v>10</v>
      </c>
      <c r="D715" s="77">
        <v>0.1</v>
      </c>
    </row>
    <row r="716" spans="2:4" x14ac:dyDescent="0.2">
      <c r="B716" s="11">
        <f t="shared" si="44"/>
        <v>41737</v>
      </c>
      <c r="C716" s="75">
        <v>10</v>
      </c>
      <c r="D716" s="77">
        <v>0.1</v>
      </c>
    </row>
    <row r="717" spans="2:4" x14ac:dyDescent="0.2">
      <c r="B717" s="11">
        <f t="shared" si="44"/>
        <v>41744</v>
      </c>
      <c r="C717" s="75">
        <v>10</v>
      </c>
      <c r="D717" s="77">
        <v>0.1</v>
      </c>
    </row>
    <row r="718" spans="2:4" x14ac:dyDescent="0.2">
      <c r="B718" s="11">
        <f t="shared" si="44"/>
        <v>41751</v>
      </c>
      <c r="C718" s="75">
        <v>10</v>
      </c>
      <c r="D718" s="77">
        <v>0.1</v>
      </c>
    </row>
    <row r="719" spans="2:4" x14ac:dyDescent="0.2">
      <c r="B719" s="11">
        <f t="shared" si="44"/>
        <v>41758</v>
      </c>
      <c r="C719" s="75">
        <v>10</v>
      </c>
      <c r="D719" s="77">
        <v>0.1</v>
      </c>
    </row>
    <row r="720" spans="2:4" x14ac:dyDescent="0.2">
      <c r="B720" s="11">
        <f t="shared" si="44"/>
        <v>41765</v>
      </c>
      <c r="C720" s="75">
        <v>10</v>
      </c>
      <c r="D720" s="77">
        <v>0.1</v>
      </c>
    </row>
    <row r="721" spans="2:4" x14ac:dyDescent="0.2">
      <c r="B721" s="11">
        <f t="shared" si="44"/>
        <v>41772</v>
      </c>
      <c r="C721" s="75">
        <v>10</v>
      </c>
      <c r="D721" s="77">
        <v>0.1</v>
      </c>
    </row>
    <row r="722" spans="2:4" x14ac:dyDescent="0.2">
      <c r="B722" s="11">
        <f t="shared" si="44"/>
        <v>41779</v>
      </c>
      <c r="C722" s="75">
        <v>10</v>
      </c>
      <c r="D722" s="77">
        <v>0.1</v>
      </c>
    </row>
    <row r="723" spans="2:4" x14ac:dyDescent="0.2">
      <c r="B723" s="11">
        <f t="shared" si="44"/>
        <v>41786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41793</v>
      </c>
      <c r="C724" s="75">
        <v>10</v>
      </c>
      <c r="D724" s="77">
        <v>0.1</v>
      </c>
    </row>
    <row r="725" spans="2:4" x14ac:dyDescent="0.2">
      <c r="B725" s="11">
        <f t="shared" si="45"/>
        <v>41800</v>
      </c>
      <c r="C725" s="75">
        <v>10</v>
      </c>
      <c r="D725" s="77">
        <v>0.1</v>
      </c>
    </row>
    <row r="726" spans="2:4" x14ac:dyDescent="0.2">
      <c r="B726" s="11">
        <f t="shared" si="45"/>
        <v>41807</v>
      </c>
      <c r="C726" s="75">
        <v>10</v>
      </c>
      <c r="D726" s="77">
        <v>0.1</v>
      </c>
    </row>
    <row r="727" spans="2:4" x14ac:dyDescent="0.2">
      <c r="B727" s="11">
        <f t="shared" si="45"/>
        <v>41814</v>
      </c>
      <c r="C727" s="75">
        <v>10</v>
      </c>
      <c r="D727" s="77">
        <v>0.1</v>
      </c>
    </row>
    <row r="728" spans="2:4" x14ac:dyDescent="0.2">
      <c r="B728" s="11">
        <f t="shared" si="45"/>
        <v>41821</v>
      </c>
      <c r="C728" s="75">
        <v>10</v>
      </c>
      <c r="D728" s="77">
        <v>0.1</v>
      </c>
    </row>
    <row r="729" spans="2:4" x14ac:dyDescent="0.2">
      <c r="B729" s="11">
        <f t="shared" si="45"/>
        <v>41828</v>
      </c>
      <c r="C729" s="75">
        <v>10</v>
      </c>
      <c r="D729" s="77">
        <v>0.1</v>
      </c>
    </row>
    <row r="730" spans="2:4" x14ac:dyDescent="0.2">
      <c r="B730" s="11">
        <f t="shared" si="45"/>
        <v>41835</v>
      </c>
      <c r="C730" s="75">
        <v>10</v>
      </c>
      <c r="D730" s="77">
        <v>0.1</v>
      </c>
    </row>
    <row r="731" spans="2:4" x14ac:dyDescent="0.2">
      <c r="B731" s="11">
        <f t="shared" si="45"/>
        <v>41842</v>
      </c>
      <c r="C731" s="75">
        <v>10</v>
      </c>
      <c r="D731" s="77">
        <v>0.1</v>
      </c>
    </row>
    <row r="732" spans="2:4" x14ac:dyDescent="0.2">
      <c r="B732" s="11">
        <f t="shared" si="45"/>
        <v>41849</v>
      </c>
      <c r="C732" s="75">
        <v>10</v>
      </c>
      <c r="D732" s="77">
        <v>0.1</v>
      </c>
    </row>
    <row r="733" spans="2:4" x14ac:dyDescent="0.2">
      <c r="B733" s="11">
        <f t="shared" si="45"/>
        <v>41856</v>
      </c>
      <c r="C733" s="75">
        <v>10</v>
      </c>
      <c r="D733" s="77">
        <v>0.1</v>
      </c>
    </row>
    <row r="734" spans="2:4" x14ac:dyDescent="0.2">
      <c r="B734" s="11">
        <f t="shared" si="45"/>
        <v>41863</v>
      </c>
      <c r="C734" s="75">
        <v>10</v>
      </c>
      <c r="D734" s="77">
        <v>0.1</v>
      </c>
    </row>
    <row r="735" spans="2:4" x14ac:dyDescent="0.2">
      <c r="B735" s="11">
        <f t="shared" si="45"/>
        <v>41870</v>
      </c>
      <c r="C735" s="75">
        <v>10</v>
      </c>
      <c r="D735" s="77">
        <v>0.1</v>
      </c>
    </row>
    <row r="736" spans="2:4" x14ac:dyDescent="0.2">
      <c r="B736" s="11">
        <f t="shared" si="45"/>
        <v>41877</v>
      </c>
      <c r="C736" s="75">
        <v>10</v>
      </c>
      <c r="D736" s="77">
        <v>0.1</v>
      </c>
    </row>
    <row r="737" spans="2:4" x14ac:dyDescent="0.2">
      <c r="B737" s="11">
        <f t="shared" si="45"/>
        <v>41884</v>
      </c>
      <c r="C737" s="75">
        <v>10</v>
      </c>
      <c r="D737" s="77">
        <v>0.1</v>
      </c>
    </row>
    <row r="738" spans="2:4" x14ac:dyDescent="0.2">
      <c r="B738" s="11">
        <f t="shared" si="45"/>
        <v>41891</v>
      </c>
      <c r="C738" s="75">
        <v>10</v>
      </c>
      <c r="D738" s="77">
        <v>0.1</v>
      </c>
    </row>
    <row r="739" spans="2:4" x14ac:dyDescent="0.2">
      <c r="B739" s="11">
        <f t="shared" si="45"/>
        <v>41898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41905</v>
      </c>
      <c r="C740" s="75">
        <v>10</v>
      </c>
      <c r="D740" s="77">
        <v>0.1</v>
      </c>
    </row>
    <row r="741" spans="2:4" x14ac:dyDescent="0.2">
      <c r="B741" s="11">
        <f t="shared" si="46"/>
        <v>41912</v>
      </c>
      <c r="C741" s="75">
        <v>10</v>
      </c>
      <c r="D741" s="77">
        <v>0.1</v>
      </c>
    </row>
    <row r="742" spans="2:4" x14ac:dyDescent="0.2">
      <c r="B742" s="11">
        <f t="shared" si="46"/>
        <v>41919</v>
      </c>
      <c r="C742" s="75">
        <v>10</v>
      </c>
      <c r="D742" s="77">
        <v>0.1</v>
      </c>
    </row>
    <row r="743" spans="2:4" x14ac:dyDescent="0.2">
      <c r="B743" s="11">
        <f t="shared" si="46"/>
        <v>41926</v>
      </c>
      <c r="C743" s="75">
        <v>10</v>
      </c>
      <c r="D743" s="77">
        <v>0.1</v>
      </c>
    </row>
    <row r="744" spans="2:4" x14ac:dyDescent="0.2">
      <c r="B744" s="11">
        <f t="shared" si="46"/>
        <v>41933</v>
      </c>
      <c r="C744" s="75">
        <v>10</v>
      </c>
      <c r="D744" s="77">
        <v>0.1</v>
      </c>
    </row>
    <row r="745" spans="2:4" x14ac:dyDescent="0.2">
      <c r="B745" s="11">
        <f t="shared" si="46"/>
        <v>41940</v>
      </c>
      <c r="C745" s="75">
        <v>10</v>
      </c>
      <c r="D745" s="77">
        <v>0.1</v>
      </c>
    </row>
    <row r="746" spans="2:4" x14ac:dyDescent="0.2">
      <c r="B746" s="11">
        <f t="shared" si="46"/>
        <v>41947</v>
      </c>
      <c r="C746" s="75">
        <v>10</v>
      </c>
      <c r="D746" s="77">
        <v>0.1</v>
      </c>
    </row>
    <row r="747" spans="2:4" x14ac:dyDescent="0.2">
      <c r="B747" s="11">
        <f t="shared" si="46"/>
        <v>41954</v>
      </c>
      <c r="C747" s="75">
        <v>10</v>
      </c>
      <c r="D747" s="77">
        <v>0.1</v>
      </c>
    </row>
    <row r="748" spans="2:4" x14ac:dyDescent="0.2">
      <c r="B748" s="11">
        <f t="shared" si="46"/>
        <v>41961</v>
      </c>
      <c r="C748" s="75">
        <v>10</v>
      </c>
      <c r="D748" s="77">
        <v>0.1</v>
      </c>
    </row>
    <row r="749" spans="2:4" x14ac:dyDescent="0.2">
      <c r="B749" s="11">
        <f t="shared" si="46"/>
        <v>41968</v>
      </c>
      <c r="C749" s="75">
        <v>10</v>
      </c>
      <c r="D749" s="77">
        <v>0.1</v>
      </c>
    </row>
    <row r="750" spans="2:4" x14ac:dyDescent="0.2">
      <c r="B750" s="11">
        <f t="shared" si="46"/>
        <v>41975</v>
      </c>
      <c r="C750" s="75">
        <v>10</v>
      </c>
      <c r="D750" s="77">
        <v>0.1</v>
      </c>
    </row>
    <row r="751" spans="2:4" x14ac:dyDescent="0.2">
      <c r="B751" s="11">
        <f t="shared" si="46"/>
        <v>41982</v>
      </c>
      <c r="C751" s="75">
        <v>10</v>
      </c>
      <c r="D751" s="77">
        <v>0.1</v>
      </c>
    </row>
    <row r="752" spans="2:4" x14ac:dyDescent="0.2">
      <c r="B752" s="11">
        <f t="shared" si="46"/>
        <v>41989</v>
      </c>
      <c r="C752" s="75">
        <v>10</v>
      </c>
      <c r="D752" s="77">
        <v>0.1</v>
      </c>
    </row>
    <row r="753" spans="2:4" x14ac:dyDescent="0.2">
      <c r="B753" s="11">
        <f t="shared" si="46"/>
        <v>41996</v>
      </c>
      <c r="C753" s="75">
        <v>10</v>
      </c>
      <c r="D753" s="77">
        <v>0.1</v>
      </c>
    </row>
    <row r="754" spans="2:4" x14ac:dyDescent="0.2">
      <c r="B754" s="11">
        <f t="shared" si="46"/>
        <v>42003</v>
      </c>
      <c r="C754" s="75">
        <v>10</v>
      </c>
      <c r="D754" s="77">
        <v>0.1</v>
      </c>
    </row>
    <row r="755" spans="2:4" x14ac:dyDescent="0.2">
      <c r="B755" s="11">
        <f t="shared" si="46"/>
        <v>42010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42017</v>
      </c>
      <c r="C756" s="75">
        <v>10</v>
      </c>
      <c r="D756" s="77">
        <v>0.1</v>
      </c>
    </row>
    <row r="757" spans="2:4" x14ac:dyDescent="0.2">
      <c r="B757" s="11">
        <f t="shared" si="47"/>
        <v>42024</v>
      </c>
      <c r="C757" s="75">
        <v>10</v>
      </c>
      <c r="D757" s="77">
        <v>0.1</v>
      </c>
    </row>
    <row r="758" spans="2:4" x14ac:dyDescent="0.2">
      <c r="B758" s="11">
        <f t="shared" si="47"/>
        <v>42031</v>
      </c>
      <c r="C758" s="75">
        <v>10</v>
      </c>
      <c r="D758" s="77">
        <v>0.1</v>
      </c>
    </row>
    <row r="759" spans="2:4" x14ac:dyDescent="0.2">
      <c r="B759" s="11">
        <f t="shared" si="47"/>
        <v>42038</v>
      </c>
      <c r="C759" s="75">
        <v>10</v>
      </c>
      <c r="D759" s="77">
        <v>0.1</v>
      </c>
    </row>
    <row r="760" spans="2:4" x14ac:dyDescent="0.2">
      <c r="B760" s="11">
        <f t="shared" si="47"/>
        <v>42045</v>
      </c>
      <c r="C760" s="75">
        <v>10</v>
      </c>
      <c r="D760" s="77">
        <v>0.1</v>
      </c>
    </row>
    <row r="761" spans="2:4" x14ac:dyDescent="0.2">
      <c r="B761" s="11">
        <f t="shared" si="47"/>
        <v>42052</v>
      </c>
      <c r="C761" s="75">
        <v>10</v>
      </c>
      <c r="D761" s="77">
        <v>0.1</v>
      </c>
    </row>
    <row r="762" spans="2:4" x14ac:dyDescent="0.2">
      <c r="B762" s="11">
        <f t="shared" si="47"/>
        <v>42059</v>
      </c>
      <c r="C762" s="75">
        <v>10</v>
      </c>
      <c r="D762" s="77">
        <v>0.1</v>
      </c>
    </row>
    <row r="763" spans="2:4" x14ac:dyDescent="0.2">
      <c r="B763" s="11">
        <f t="shared" si="47"/>
        <v>42066</v>
      </c>
      <c r="C763" s="75">
        <v>10</v>
      </c>
      <c r="D763" s="77">
        <v>0.1</v>
      </c>
    </row>
    <row r="764" spans="2:4" x14ac:dyDescent="0.2">
      <c r="B764" s="11">
        <f t="shared" si="47"/>
        <v>42073</v>
      </c>
      <c r="C764" s="75">
        <v>10</v>
      </c>
      <c r="D764" s="77">
        <v>0.1</v>
      </c>
    </row>
    <row r="765" spans="2:4" x14ac:dyDescent="0.2">
      <c r="B765" s="11">
        <f t="shared" si="47"/>
        <v>42080</v>
      </c>
      <c r="C765" s="75">
        <v>10</v>
      </c>
      <c r="D765" s="77">
        <v>0.1</v>
      </c>
    </row>
    <row r="766" spans="2:4" x14ac:dyDescent="0.2">
      <c r="B766" s="11">
        <f t="shared" si="47"/>
        <v>42087</v>
      </c>
      <c r="C766" s="75">
        <v>10</v>
      </c>
      <c r="D766" s="77">
        <v>0.1</v>
      </c>
    </row>
    <row r="767" spans="2:4" x14ac:dyDescent="0.2">
      <c r="B767" s="11">
        <f t="shared" si="47"/>
        <v>42094</v>
      </c>
      <c r="C767" s="75">
        <v>10</v>
      </c>
      <c r="D767" s="77">
        <v>0.1</v>
      </c>
    </row>
    <row r="768" spans="2:4" x14ac:dyDescent="0.2">
      <c r="B768" s="11">
        <f t="shared" si="47"/>
        <v>42101</v>
      </c>
      <c r="C768" s="75">
        <v>10</v>
      </c>
      <c r="D768" s="77">
        <v>0.1</v>
      </c>
    </row>
    <row r="769" spans="2:4" x14ac:dyDescent="0.2">
      <c r="B769" s="11">
        <f t="shared" si="47"/>
        <v>42108</v>
      </c>
      <c r="C769" s="75">
        <v>10</v>
      </c>
      <c r="D769" s="77">
        <v>0.1</v>
      </c>
    </row>
    <row r="770" spans="2:4" x14ac:dyDescent="0.2">
      <c r="B770" s="11">
        <f t="shared" si="47"/>
        <v>42115</v>
      </c>
      <c r="C770" s="75">
        <v>10</v>
      </c>
      <c r="D770" s="77">
        <v>0.1</v>
      </c>
    </row>
    <row r="771" spans="2:4" x14ac:dyDescent="0.2">
      <c r="B771" s="11">
        <f t="shared" si="47"/>
        <v>42122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42129</v>
      </c>
      <c r="C772" s="75">
        <v>10</v>
      </c>
      <c r="D772" s="77">
        <v>0.1</v>
      </c>
    </row>
    <row r="773" spans="2:4" x14ac:dyDescent="0.2">
      <c r="B773" s="11">
        <f t="shared" si="48"/>
        <v>42136</v>
      </c>
      <c r="C773" s="75">
        <v>10</v>
      </c>
      <c r="D773" s="77">
        <v>0.1</v>
      </c>
    </row>
    <row r="774" spans="2:4" x14ac:dyDescent="0.2">
      <c r="B774" s="11">
        <f t="shared" si="48"/>
        <v>42143</v>
      </c>
      <c r="C774" s="75">
        <v>10</v>
      </c>
      <c r="D774" s="77">
        <v>0.1</v>
      </c>
    </row>
    <row r="775" spans="2:4" x14ac:dyDescent="0.2">
      <c r="B775" s="11">
        <f t="shared" si="48"/>
        <v>42150</v>
      </c>
      <c r="C775" s="75">
        <v>10</v>
      </c>
      <c r="D775" s="77">
        <v>0.1</v>
      </c>
    </row>
    <row r="776" spans="2:4" x14ac:dyDescent="0.2">
      <c r="B776" s="11">
        <f t="shared" si="48"/>
        <v>42157</v>
      </c>
      <c r="C776" s="75">
        <v>10</v>
      </c>
      <c r="D776" s="77">
        <v>0.1</v>
      </c>
    </row>
    <row r="777" spans="2:4" x14ac:dyDescent="0.2">
      <c r="B777" s="11">
        <f t="shared" si="48"/>
        <v>42164</v>
      </c>
      <c r="C777" s="75">
        <v>10</v>
      </c>
      <c r="D777" s="77">
        <v>0.1</v>
      </c>
    </row>
    <row r="778" spans="2:4" x14ac:dyDescent="0.2">
      <c r="B778" s="11">
        <f t="shared" si="48"/>
        <v>42171</v>
      </c>
      <c r="C778" s="75">
        <v>10</v>
      </c>
      <c r="D778" s="77">
        <v>0.1</v>
      </c>
    </row>
    <row r="779" spans="2:4" x14ac:dyDescent="0.2">
      <c r="B779" s="11">
        <f t="shared" si="48"/>
        <v>42178</v>
      </c>
      <c r="C779" s="75">
        <v>10</v>
      </c>
      <c r="D779" s="77">
        <v>0.1</v>
      </c>
    </row>
    <row r="780" spans="2:4" x14ac:dyDescent="0.2">
      <c r="B780" s="11">
        <f t="shared" si="48"/>
        <v>42185</v>
      </c>
      <c r="C780" s="75">
        <v>10</v>
      </c>
      <c r="D780" s="77">
        <v>0.1</v>
      </c>
    </row>
    <row r="781" spans="2:4" x14ac:dyDescent="0.2">
      <c r="B781" s="11">
        <f t="shared" si="48"/>
        <v>42192</v>
      </c>
      <c r="C781" s="75">
        <v>10</v>
      </c>
      <c r="D781" s="77">
        <v>0.1</v>
      </c>
    </row>
    <row r="782" spans="2:4" x14ac:dyDescent="0.2">
      <c r="B782" s="11">
        <f t="shared" si="48"/>
        <v>42199</v>
      </c>
      <c r="C782" s="75">
        <v>10</v>
      </c>
      <c r="D782" s="77">
        <v>0.1</v>
      </c>
    </row>
    <row r="783" spans="2:4" x14ac:dyDescent="0.2">
      <c r="B783" s="11">
        <f t="shared" si="48"/>
        <v>42206</v>
      </c>
      <c r="C783" s="75">
        <v>10</v>
      </c>
      <c r="D783" s="77">
        <v>0.1</v>
      </c>
    </row>
    <row r="784" spans="2:4" x14ac:dyDescent="0.2">
      <c r="B784" s="11">
        <f t="shared" si="48"/>
        <v>42213</v>
      </c>
      <c r="C784" s="75">
        <v>10</v>
      </c>
      <c r="D784" s="77">
        <v>0.1</v>
      </c>
    </row>
    <row r="785" spans="2:4" x14ac:dyDescent="0.2">
      <c r="B785" s="11">
        <f t="shared" si="48"/>
        <v>42220</v>
      </c>
      <c r="C785" s="75">
        <v>10</v>
      </c>
      <c r="D785" s="77">
        <v>0.1</v>
      </c>
    </row>
    <row r="786" spans="2:4" x14ac:dyDescent="0.2">
      <c r="B786" s="11">
        <f t="shared" si="48"/>
        <v>42227</v>
      </c>
      <c r="C786" s="75">
        <v>10</v>
      </c>
      <c r="D786" s="77">
        <v>0.1</v>
      </c>
    </row>
    <row r="787" spans="2:4" x14ac:dyDescent="0.2">
      <c r="B787" s="11">
        <f t="shared" si="48"/>
        <v>42234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42241</v>
      </c>
      <c r="C788" s="75">
        <v>10</v>
      </c>
      <c r="D788" s="77">
        <v>0.1</v>
      </c>
    </row>
    <row r="789" spans="2:4" x14ac:dyDescent="0.2">
      <c r="B789" s="11">
        <f t="shared" si="49"/>
        <v>42248</v>
      </c>
      <c r="C789" s="75">
        <v>10</v>
      </c>
      <c r="D789" s="77">
        <v>0.1</v>
      </c>
    </row>
    <row r="790" spans="2:4" x14ac:dyDescent="0.2">
      <c r="B790" s="11">
        <f t="shared" si="49"/>
        <v>42255</v>
      </c>
      <c r="C790" s="75">
        <v>10</v>
      </c>
      <c r="D790" s="77">
        <v>0.1</v>
      </c>
    </row>
    <row r="791" spans="2:4" x14ac:dyDescent="0.2">
      <c r="B791" s="11">
        <f t="shared" si="49"/>
        <v>42262</v>
      </c>
      <c r="C791" s="75">
        <v>10</v>
      </c>
      <c r="D791" s="77">
        <v>0.1</v>
      </c>
    </row>
    <row r="792" spans="2:4" x14ac:dyDescent="0.2">
      <c r="B792" s="11">
        <f t="shared" si="49"/>
        <v>42269</v>
      </c>
      <c r="C792" s="75">
        <v>10</v>
      </c>
      <c r="D792" s="77">
        <v>0.1</v>
      </c>
    </row>
    <row r="793" spans="2:4" x14ac:dyDescent="0.2">
      <c r="B793" s="11">
        <f t="shared" si="49"/>
        <v>42276</v>
      </c>
      <c r="C793" s="75">
        <v>10</v>
      </c>
      <c r="D793" s="77">
        <v>0.1</v>
      </c>
    </row>
    <row r="794" spans="2:4" x14ac:dyDescent="0.2">
      <c r="B794" s="11">
        <f t="shared" si="49"/>
        <v>42283</v>
      </c>
      <c r="C794" s="75">
        <v>10</v>
      </c>
      <c r="D794" s="77">
        <v>0.1</v>
      </c>
    </row>
    <row r="795" spans="2:4" x14ac:dyDescent="0.2">
      <c r="B795" s="11">
        <f t="shared" si="49"/>
        <v>42290</v>
      </c>
      <c r="C795" s="75">
        <v>10</v>
      </c>
      <c r="D795" s="77">
        <v>0.1</v>
      </c>
    </row>
    <row r="796" spans="2:4" x14ac:dyDescent="0.2">
      <c r="B796" s="11">
        <f t="shared" si="49"/>
        <v>42297</v>
      </c>
      <c r="C796" s="75">
        <v>10</v>
      </c>
      <c r="D796" s="77">
        <v>0.1</v>
      </c>
    </row>
    <row r="797" spans="2:4" x14ac:dyDescent="0.2">
      <c r="B797" s="11">
        <f t="shared" si="49"/>
        <v>42304</v>
      </c>
      <c r="C797" s="75">
        <v>10</v>
      </c>
      <c r="D797" s="77">
        <v>0.1</v>
      </c>
    </row>
    <row r="798" spans="2:4" x14ac:dyDescent="0.2">
      <c r="B798" s="11">
        <f t="shared" si="49"/>
        <v>42311</v>
      </c>
      <c r="C798" s="75">
        <v>10</v>
      </c>
      <c r="D798" s="77">
        <v>0.1</v>
      </c>
    </row>
    <row r="799" spans="2:4" x14ac:dyDescent="0.2">
      <c r="B799" s="11">
        <f t="shared" si="49"/>
        <v>42318</v>
      </c>
      <c r="C799" s="75">
        <v>10</v>
      </c>
      <c r="D799" s="77">
        <v>0.1</v>
      </c>
    </row>
    <row r="800" spans="2:4" x14ac:dyDescent="0.2">
      <c r="B800" s="11">
        <f t="shared" si="49"/>
        <v>42325</v>
      </c>
      <c r="C800" s="75">
        <v>10</v>
      </c>
      <c r="D800" s="77">
        <v>0.1</v>
      </c>
    </row>
    <row r="801" spans="2:4" x14ac:dyDescent="0.2">
      <c r="B801" s="11">
        <f t="shared" si="49"/>
        <v>42332</v>
      </c>
      <c r="C801" s="75">
        <v>10</v>
      </c>
      <c r="D801" s="77">
        <v>0.1</v>
      </c>
    </row>
    <row r="802" spans="2:4" x14ac:dyDescent="0.2">
      <c r="B802" s="11">
        <f t="shared" si="49"/>
        <v>42339</v>
      </c>
      <c r="C802" s="75">
        <v>10</v>
      </c>
      <c r="D802" s="77">
        <v>0.1</v>
      </c>
    </row>
    <row r="803" spans="2:4" x14ac:dyDescent="0.2">
      <c r="B803" s="11">
        <f t="shared" si="49"/>
        <v>42346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42353</v>
      </c>
      <c r="C804" s="75">
        <v>10</v>
      </c>
      <c r="D804" s="77">
        <v>0.1</v>
      </c>
    </row>
    <row r="805" spans="2:4" x14ac:dyDescent="0.2">
      <c r="B805" s="11">
        <f t="shared" si="50"/>
        <v>42360</v>
      </c>
      <c r="C805" s="75">
        <v>10</v>
      </c>
      <c r="D805" s="77">
        <v>0.1</v>
      </c>
    </row>
    <row r="806" spans="2:4" x14ac:dyDescent="0.2">
      <c r="B806" s="11">
        <f t="shared" si="50"/>
        <v>42367</v>
      </c>
      <c r="C806" s="75">
        <v>10</v>
      </c>
      <c r="D806" s="77">
        <v>0.1</v>
      </c>
    </row>
    <row r="807" spans="2:4" x14ac:dyDescent="0.2">
      <c r="B807" s="11">
        <f t="shared" si="50"/>
        <v>42374</v>
      </c>
      <c r="C807" s="75">
        <v>10</v>
      </c>
      <c r="D807" s="77">
        <v>0.1</v>
      </c>
    </row>
    <row r="808" spans="2:4" x14ac:dyDescent="0.2">
      <c r="B808" s="11">
        <f t="shared" si="50"/>
        <v>42381</v>
      </c>
      <c r="C808" s="75">
        <v>10</v>
      </c>
      <c r="D808" s="77">
        <v>0.1</v>
      </c>
    </row>
    <row r="809" spans="2:4" x14ac:dyDescent="0.2">
      <c r="B809" s="11">
        <f t="shared" si="50"/>
        <v>42388</v>
      </c>
      <c r="C809" s="75">
        <v>10</v>
      </c>
      <c r="D809" s="77">
        <v>0.1</v>
      </c>
    </row>
    <row r="810" spans="2:4" x14ac:dyDescent="0.2">
      <c r="B810" s="11">
        <f t="shared" si="50"/>
        <v>42395</v>
      </c>
      <c r="C810" s="75">
        <v>10</v>
      </c>
      <c r="D810" s="77">
        <v>0.1</v>
      </c>
    </row>
    <row r="811" spans="2:4" x14ac:dyDescent="0.2">
      <c r="B811" s="11">
        <f t="shared" si="50"/>
        <v>42402</v>
      </c>
      <c r="C811" s="75">
        <v>10</v>
      </c>
      <c r="D811" s="77">
        <v>0.1</v>
      </c>
    </row>
    <row r="812" spans="2:4" x14ac:dyDescent="0.2">
      <c r="B812" s="11">
        <f t="shared" si="50"/>
        <v>42409</v>
      </c>
      <c r="C812" s="75">
        <v>10</v>
      </c>
      <c r="D812" s="77">
        <v>0.1</v>
      </c>
    </row>
    <row r="813" spans="2:4" x14ac:dyDescent="0.2">
      <c r="B813" s="11">
        <f t="shared" si="50"/>
        <v>42416</v>
      </c>
      <c r="C813" s="75">
        <v>10</v>
      </c>
      <c r="D813" s="77">
        <v>0.1</v>
      </c>
    </row>
    <row r="814" spans="2:4" x14ac:dyDescent="0.2">
      <c r="B814" s="11">
        <f t="shared" si="50"/>
        <v>42423</v>
      </c>
      <c r="C814" s="75">
        <v>10</v>
      </c>
      <c r="D814" s="77">
        <v>0.1</v>
      </c>
    </row>
    <row r="815" spans="2:4" x14ac:dyDescent="0.2">
      <c r="B815" s="11">
        <f t="shared" si="50"/>
        <v>42430</v>
      </c>
      <c r="C815" s="75">
        <v>10</v>
      </c>
      <c r="D815" s="77">
        <v>0.1</v>
      </c>
    </row>
    <row r="816" spans="2:4" x14ac:dyDescent="0.2">
      <c r="B816" s="11">
        <f t="shared" si="50"/>
        <v>42437</v>
      </c>
      <c r="C816" s="75">
        <v>10</v>
      </c>
      <c r="D816" s="77">
        <v>0.1</v>
      </c>
    </row>
    <row r="817" spans="2:4" x14ac:dyDescent="0.2">
      <c r="B817" s="11">
        <f t="shared" si="50"/>
        <v>42444</v>
      </c>
      <c r="C817" s="75">
        <v>10</v>
      </c>
      <c r="D817" s="77">
        <v>0.1</v>
      </c>
    </row>
    <row r="818" spans="2:4" x14ac:dyDescent="0.2">
      <c r="B818" s="11">
        <f t="shared" si="50"/>
        <v>42451</v>
      </c>
      <c r="C818" s="75">
        <v>10</v>
      </c>
      <c r="D818" s="77">
        <v>0.1</v>
      </c>
    </row>
    <row r="819" spans="2:4" x14ac:dyDescent="0.2">
      <c r="B819" s="11">
        <f t="shared" si="50"/>
        <v>42458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42465</v>
      </c>
      <c r="C820" s="75">
        <v>10</v>
      </c>
      <c r="D820" s="77">
        <v>0.1</v>
      </c>
    </row>
    <row r="821" spans="2:4" x14ac:dyDescent="0.2">
      <c r="B821" s="11">
        <f t="shared" si="51"/>
        <v>42472</v>
      </c>
      <c r="C821" s="75">
        <v>10</v>
      </c>
      <c r="D821" s="77">
        <v>0.1</v>
      </c>
    </row>
    <row r="822" spans="2:4" x14ac:dyDescent="0.2">
      <c r="B822" s="11">
        <f t="shared" si="51"/>
        <v>42479</v>
      </c>
      <c r="C822" s="75">
        <v>10</v>
      </c>
      <c r="D822" s="77">
        <v>0.1</v>
      </c>
    </row>
    <row r="823" spans="2:4" x14ac:dyDescent="0.2">
      <c r="B823" s="11">
        <f t="shared" si="51"/>
        <v>42486</v>
      </c>
      <c r="C823" s="75">
        <v>10</v>
      </c>
      <c r="D823" s="77">
        <v>0.1</v>
      </c>
    </row>
    <row r="824" spans="2:4" x14ac:dyDescent="0.2">
      <c r="B824" s="11">
        <f t="shared" si="51"/>
        <v>42493</v>
      </c>
      <c r="C824" s="75">
        <v>10</v>
      </c>
      <c r="D824" s="77">
        <v>0.1</v>
      </c>
    </row>
    <row r="825" spans="2:4" x14ac:dyDescent="0.2">
      <c r="B825" s="11">
        <f t="shared" si="51"/>
        <v>42500</v>
      </c>
      <c r="C825" s="75">
        <v>10</v>
      </c>
      <c r="D825" s="77">
        <v>0.1</v>
      </c>
    </row>
    <row r="826" spans="2:4" x14ac:dyDescent="0.2">
      <c r="B826" s="11">
        <f t="shared" si="51"/>
        <v>42507</v>
      </c>
      <c r="C826" s="75">
        <v>10</v>
      </c>
      <c r="D826" s="77">
        <v>0.1</v>
      </c>
    </row>
    <row r="827" spans="2:4" x14ac:dyDescent="0.2">
      <c r="B827" s="11">
        <f t="shared" si="51"/>
        <v>42514</v>
      </c>
      <c r="C827" s="75">
        <v>10</v>
      </c>
      <c r="D827" s="77">
        <v>0.1</v>
      </c>
    </row>
    <row r="828" spans="2:4" x14ac:dyDescent="0.2">
      <c r="B828" s="11">
        <f t="shared" si="51"/>
        <v>42521</v>
      </c>
      <c r="C828" s="75">
        <v>10</v>
      </c>
      <c r="D828" s="77">
        <v>0.1</v>
      </c>
    </row>
    <row r="829" spans="2:4" x14ac:dyDescent="0.2">
      <c r="B829" s="11">
        <f t="shared" si="51"/>
        <v>42528</v>
      </c>
      <c r="C829" s="75">
        <v>10</v>
      </c>
      <c r="D829" s="77">
        <v>0.1</v>
      </c>
    </row>
    <row r="830" spans="2:4" x14ac:dyDescent="0.2">
      <c r="B830" s="11">
        <f t="shared" si="51"/>
        <v>42535</v>
      </c>
      <c r="C830" s="75">
        <v>10</v>
      </c>
      <c r="D830" s="77">
        <v>0.1</v>
      </c>
    </row>
    <row r="831" spans="2:4" x14ac:dyDescent="0.2">
      <c r="B831" s="11">
        <f t="shared" si="51"/>
        <v>42542</v>
      </c>
      <c r="C831" s="75">
        <v>10</v>
      </c>
      <c r="D831" s="77">
        <v>0.1</v>
      </c>
    </row>
    <row r="832" spans="2:4" x14ac:dyDescent="0.2">
      <c r="B832" s="11">
        <f t="shared" si="51"/>
        <v>42549</v>
      </c>
      <c r="C832" s="75">
        <v>10</v>
      </c>
      <c r="D832" s="77">
        <v>0.1</v>
      </c>
    </row>
    <row r="833" spans="2:4" x14ac:dyDescent="0.2">
      <c r="B833" s="11">
        <f t="shared" si="51"/>
        <v>42556</v>
      </c>
      <c r="C833" s="75">
        <v>10</v>
      </c>
      <c r="D833" s="77">
        <v>0.1</v>
      </c>
    </row>
    <row r="834" spans="2:4" x14ac:dyDescent="0.2">
      <c r="B834" s="11">
        <f t="shared" si="51"/>
        <v>42563</v>
      </c>
      <c r="C834" s="75">
        <v>10</v>
      </c>
      <c r="D834" s="77">
        <v>0.1</v>
      </c>
    </row>
    <row r="835" spans="2:4" x14ac:dyDescent="0.2">
      <c r="B835" s="11">
        <f t="shared" si="51"/>
        <v>42570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42577</v>
      </c>
      <c r="C836" s="75">
        <v>10</v>
      </c>
      <c r="D836" s="77">
        <v>0.1</v>
      </c>
    </row>
    <row r="837" spans="2:4" x14ac:dyDescent="0.2">
      <c r="B837" s="11">
        <f t="shared" si="52"/>
        <v>42584</v>
      </c>
      <c r="C837" s="75">
        <v>10</v>
      </c>
      <c r="D837" s="77">
        <v>0.1</v>
      </c>
    </row>
    <row r="838" spans="2:4" x14ac:dyDescent="0.2">
      <c r="B838" s="11">
        <f t="shared" si="52"/>
        <v>42591</v>
      </c>
      <c r="C838" s="75">
        <v>10</v>
      </c>
      <c r="D838" s="77">
        <v>0.1</v>
      </c>
    </row>
    <row r="839" spans="2:4" x14ac:dyDescent="0.2">
      <c r="B839" s="11">
        <f t="shared" si="52"/>
        <v>42598</v>
      </c>
      <c r="C839" s="75">
        <v>10</v>
      </c>
      <c r="D839" s="77">
        <v>0.1</v>
      </c>
    </row>
    <row r="840" spans="2:4" x14ac:dyDescent="0.2">
      <c r="B840" s="11">
        <f t="shared" si="52"/>
        <v>42605</v>
      </c>
      <c r="C840" s="75">
        <v>10</v>
      </c>
      <c r="D840" s="77">
        <v>0.1</v>
      </c>
    </row>
    <row r="841" spans="2:4" x14ac:dyDescent="0.2">
      <c r="B841" s="11">
        <f t="shared" si="52"/>
        <v>42612</v>
      </c>
      <c r="C841" s="75">
        <v>10</v>
      </c>
      <c r="D841" s="77">
        <v>0.1</v>
      </c>
    </row>
    <row r="842" spans="2:4" x14ac:dyDescent="0.2">
      <c r="B842" s="11">
        <f t="shared" si="52"/>
        <v>42619</v>
      </c>
      <c r="C842" s="75">
        <v>10</v>
      </c>
      <c r="D842" s="77">
        <v>0.1</v>
      </c>
    </row>
    <row r="843" spans="2:4" x14ac:dyDescent="0.2">
      <c r="B843" s="11">
        <f t="shared" si="52"/>
        <v>42626</v>
      </c>
      <c r="C843" s="75">
        <v>10</v>
      </c>
      <c r="D843" s="77">
        <v>0.1</v>
      </c>
    </row>
    <row r="844" spans="2:4" x14ac:dyDescent="0.2">
      <c r="B844" s="11">
        <f t="shared" si="52"/>
        <v>42633</v>
      </c>
      <c r="C844" s="75">
        <v>10</v>
      </c>
      <c r="D844" s="77">
        <v>0.1</v>
      </c>
    </row>
    <row r="845" spans="2:4" x14ac:dyDescent="0.2">
      <c r="B845" s="11">
        <f t="shared" si="52"/>
        <v>42640</v>
      </c>
      <c r="C845" s="75">
        <v>10</v>
      </c>
      <c r="D845" s="77">
        <v>0.1</v>
      </c>
    </row>
    <row r="846" spans="2:4" x14ac:dyDescent="0.2">
      <c r="B846" s="11">
        <f t="shared" si="52"/>
        <v>42647</v>
      </c>
      <c r="C846" s="75">
        <v>10</v>
      </c>
      <c r="D846" s="77">
        <v>0.1</v>
      </c>
    </row>
    <row r="847" spans="2:4" x14ac:dyDescent="0.2">
      <c r="B847" s="11">
        <f t="shared" si="52"/>
        <v>42654</v>
      </c>
      <c r="C847" s="75">
        <v>10</v>
      </c>
      <c r="D847" s="77">
        <v>0.1</v>
      </c>
    </row>
    <row r="848" spans="2:4" x14ac:dyDescent="0.2">
      <c r="B848" s="11">
        <f t="shared" si="52"/>
        <v>42661</v>
      </c>
      <c r="C848" s="75">
        <v>10</v>
      </c>
      <c r="D848" s="77">
        <v>0.1</v>
      </c>
    </row>
    <row r="849" spans="2:4" x14ac:dyDescent="0.2">
      <c r="B849" s="11">
        <f t="shared" si="52"/>
        <v>42668</v>
      </c>
      <c r="C849" s="75">
        <v>10</v>
      </c>
      <c r="D849" s="77">
        <v>0.1</v>
      </c>
    </row>
    <row r="850" spans="2:4" x14ac:dyDescent="0.2">
      <c r="B850" s="11">
        <f t="shared" si="52"/>
        <v>42675</v>
      </c>
      <c r="C850" s="75">
        <v>10</v>
      </c>
      <c r="D850" s="77">
        <v>0.1</v>
      </c>
    </row>
    <row r="851" spans="2:4" x14ac:dyDescent="0.2">
      <c r="B851" s="11">
        <f t="shared" si="52"/>
        <v>42682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42689</v>
      </c>
      <c r="C852" s="75">
        <v>10</v>
      </c>
      <c r="D852" s="77">
        <v>0.1</v>
      </c>
    </row>
    <row r="853" spans="2:4" x14ac:dyDescent="0.2">
      <c r="B853" s="11">
        <f t="shared" si="53"/>
        <v>42696</v>
      </c>
      <c r="C853" s="75">
        <v>10</v>
      </c>
      <c r="D853" s="77">
        <v>0.1</v>
      </c>
    </row>
    <row r="854" spans="2:4" x14ac:dyDescent="0.2">
      <c r="B854" s="11">
        <f t="shared" si="53"/>
        <v>42703</v>
      </c>
      <c r="C854" s="75">
        <v>10</v>
      </c>
      <c r="D854" s="77">
        <v>0.1</v>
      </c>
    </row>
    <row r="855" spans="2:4" x14ac:dyDescent="0.2">
      <c r="B855" s="11">
        <f t="shared" si="53"/>
        <v>42710</v>
      </c>
      <c r="C855" s="75">
        <v>10</v>
      </c>
      <c r="D855" s="77">
        <v>0.1</v>
      </c>
    </row>
    <row r="856" spans="2:4" x14ac:dyDescent="0.2">
      <c r="B856" s="11">
        <f t="shared" si="53"/>
        <v>42717</v>
      </c>
      <c r="C856" s="75">
        <v>10</v>
      </c>
      <c r="D856" s="77">
        <v>0.1</v>
      </c>
    </row>
    <row r="857" spans="2:4" x14ac:dyDescent="0.2">
      <c r="B857" s="11">
        <f t="shared" si="53"/>
        <v>42724</v>
      </c>
      <c r="C857" s="75">
        <v>10</v>
      </c>
      <c r="D857" s="77">
        <v>0.1</v>
      </c>
    </row>
    <row r="858" spans="2:4" x14ac:dyDescent="0.2">
      <c r="B858" s="11">
        <f t="shared" si="53"/>
        <v>42731</v>
      </c>
      <c r="C858" s="75">
        <v>10</v>
      </c>
      <c r="D858" s="77">
        <v>0.1</v>
      </c>
    </row>
    <row r="859" spans="2:4" x14ac:dyDescent="0.2">
      <c r="B859" s="11">
        <f t="shared" si="53"/>
        <v>42738</v>
      </c>
      <c r="C859" s="75">
        <v>10</v>
      </c>
      <c r="D859" s="77">
        <v>0.1</v>
      </c>
    </row>
    <row r="860" spans="2:4" x14ac:dyDescent="0.2">
      <c r="B860" s="11">
        <f t="shared" si="53"/>
        <v>42745</v>
      </c>
      <c r="C860" s="75">
        <v>10</v>
      </c>
      <c r="D860" s="77">
        <v>0.1</v>
      </c>
    </row>
    <row r="861" spans="2:4" x14ac:dyDescent="0.2">
      <c r="B861" s="11">
        <f t="shared" si="53"/>
        <v>42752</v>
      </c>
      <c r="C861" s="75">
        <v>10</v>
      </c>
      <c r="D861" s="77">
        <v>0.1</v>
      </c>
    </row>
    <row r="862" spans="2:4" x14ac:dyDescent="0.2">
      <c r="B862" s="11">
        <f t="shared" si="53"/>
        <v>42759</v>
      </c>
      <c r="C862" s="75">
        <v>10</v>
      </c>
      <c r="D862" s="77">
        <v>0.1</v>
      </c>
    </row>
    <row r="863" spans="2:4" x14ac:dyDescent="0.2">
      <c r="B863" s="11">
        <f t="shared" si="53"/>
        <v>42766</v>
      </c>
      <c r="C863" s="75">
        <v>10</v>
      </c>
      <c r="D863" s="77">
        <v>0.1</v>
      </c>
    </row>
    <row r="864" spans="2:4" x14ac:dyDescent="0.2">
      <c r="B864" s="11">
        <f t="shared" si="53"/>
        <v>42773</v>
      </c>
      <c r="C864" s="75">
        <v>10</v>
      </c>
      <c r="D864" s="77">
        <v>0.1</v>
      </c>
    </row>
    <row r="865" spans="2:4" x14ac:dyDescent="0.2">
      <c r="B865" s="11">
        <f t="shared" si="53"/>
        <v>42780</v>
      </c>
      <c r="C865" s="75">
        <v>10</v>
      </c>
      <c r="D865" s="77">
        <v>0.1</v>
      </c>
    </row>
    <row r="866" spans="2:4" x14ac:dyDescent="0.2">
      <c r="B866" s="11">
        <f t="shared" si="53"/>
        <v>42787</v>
      </c>
      <c r="C866" s="75">
        <v>10</v>
      </c>
      <c r="D866" s="77">
        <v>0.1</v>
      </c>
    </row>
    <row r="867" spans="2:4" x14ac:dyDescent="0.2">
      <c r="B867" s="11">
        <f t="shared" si="53"/>
        <v>42794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42801</v>
      </c>
      <c r="C868" s="75">
        <v>10</v>
      </c>
      <c r="D868" s="77">
        <v>0.1</v>
      </c>
    </row>
    <row r="869" spans="2:4" x14ac:dyDescent="0.2">
      <c r="B869" s="11">
        <f t="shared" si="54"/>
        <v>42808</v>
      </c>
      <c r="C869" s="75">
        <v>10</v>
      </c>
      <c r="D869" s="77">
        <v>0.1</v>
      </c>
    </row>
    <row r="870" spans="2:4" x14ac:dyDescent="0.2">
      <c r="B870" s="11">
        <f t="shared" si="54"/>
        <v>42815</v>
      </c>
      <c r="C870" s="75">
        <v>10</v>
      </c>
      <c r="D870" s="77">
        <v>0.1</v>
      </c>
    </row>
    <row r="871" spans="2:4" x14ac:dyDescent="0.2">
      <c r="B871" s="11">
        <f t="shared" si="54"/>
        <v>42822</v>
      </c>
      <c r="C871" s="75">
        <v>10</v>
      </c>
      <c r="D871" s="77">
        <v>0.1</v>
      </c>
    </row>
    <row r="872" spans="2:4" x14ac:dyDescent="0.2">
      <c r="B872" s="11">
        <f t="shared" si="54"/>
        <v>42829</v>
      </c>
      <c r="C872" s="75">
        <v>10</v>
      </c>
      <c r="D872" s="77">
        <v>0.1</v>
      </c>
    </row>
    <row r="873" spans="2:4" x14ac:dyDescent="0.2">
      <c r="B873" s="11">
        <f t="shared" si="54"/>
        <v>42836</v>
      </c>
      <c r="C873" s="75">
        <v>10</v>
      </c>
      <c r="D873" s="77">
        <v>0.1</v>
      </c>
    </row>
    <row r="874" spans="2:4" x14ac:dyDescent="0.2">
      <c r="B874" s="11">
        <f t="shared" si="54"/>
        <v>42843</v>
      </c>
      <c r="C874" s="75">
        <v>10</v>
      </c>
      <c r="D874" s="77">
        <v>0.1</v>
      </c>
    </row>
    <row r="875" spans="2:4" x14ac:dyDescent="0.2">
      <c r="B875" s="11">
        <f t="shared" si="54"/>
        <v>42850</v>
      </c>
      <c r="C875" s="75">
        <v>10</v>
      </c>
      <c r="D875" s="77">
        <v>0.1</v>
      </c>
    </row>
    <row r="876" spans="2:4" x14ac:dyDescent="0.2">
      <c r="B876" s="11">
        <f t="shared" si="54"/>
        <v>42857</v>
      </c>
      <c r="C876" s="75">
        <v>10</v>
      </c>
      <c r="D876" s="77">
        <v>0.1</v>
      </c>
    </row>
    <row r="877" spans="2:4" x14ac:dyDescent="0.2">
      <c r="B877" s="11">
        <f t="shared" si="54"/>
        <v>42864</v>
      </c>
      <c r="C877" s="75">
        <v>10</v>
      </c>
      <c r="D877" s="77">
        <v>0.1</v>
      </c>
    </row>
    <row r="878" spans="2:4" x14ac:dyDescent="0.2">
      <c r="B878" s="11">
        <f t="shared" si="54"/>
        <v>42871</v>
      </c>
      <c r="C878" s="75">
        <v>10</v>
      </c>
      <c r="D878" s="77">
        <v>0.1</v>
      </c>
    </row>
    <row r="879" spans="2:4" x14ac:dyDescent="0.2">
      <c r="B879" s="11">
        <f t="shared" si="54"/>
        <v>42878</v>
      </c>
      <c r="C879" s="75">
        <v>10</v>
      </c>
      <c r="D879" s="77">
        <v>0.1</v>
      </c>
    </row>
    <row r="880" spans="2:4" x14ac:dyDescent="0.2">
      <c r="B880" s="11">
        <f t="shared" si="54"/>
        <v>42885</v>
      </c>
      <c r="C880" s="75">
        <v>10</v>
      </c>
      <c r="D880" s="77">
        <v>0.1</v>
      </c>
    </row>
    <row r="881" spans="2:4" x14ac:dyDescent="0.2">
      <c r="B881" s="11">
        <f t="shared" si="54"/>
        <v>42892</v>
      </c>
      <c r="C881" s="75">
        <v>10</v>
      </c>
      <c r="D881" s="77">
        <v>0.1</v>
      </c>
    </row>
    <row r="882" spans="2:4" x14ac:dyDescent="0.2">
      <c r="B882" s="11">
        <f t="shared" si="54"/>
        <v>42899</v>
      </c>
      <c r="C882" s="75">
        <v>10</v>
      </c>
      <c r="D882" s="77">
        <v>0.1</v>
      </c>
    </row>
    <row r="883" spans="2:4" x14ac:dyDescent="0.2">
      <c r="B883" s="11">
        <f t="shared" si="54"/>
        <v>42906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42913</v>
      </c>
      <c r="C884" s="75">
        <v>10</v>
      </c>
      <c r="D884" s="77">
        <v>0.1</v>
      </c>
    </row>
    <row r="885" spans="2:4" x14ac:dyDescent="0.2">
      <c r="B885" s="11">
        <f t="shared" si="55"/>
        <v>42920</v>
      </c>
      <c r="C885" s="75">
        <v>10</v>
      </c>
      <c r="D885" s="77">
        <v>0.1</v>
      </c>
    </row>
    <row r="886" spans="2:4" x14ac:dyDescent="0.2">
      <c r="B886" s="11">
        <f t="shared" si="55"/>
        <v>42927</v>
      </c>
      <c r="C886" s="75">
        <v>10</v>
      </c>
      <c r="D886" s="77">
        <v>0.1</v>
      </c>
    </row>
    <row r="887" spans="2:4" x14ac:dyDescent="0.2">
      <c r="B887" s="11">
        <f t="shared" si="55"/>
        <v>42934</v>
      </c>
      <c r="C887" s="75">
        <v>10</v>
      </c>
      <c r="D887" s="77">
        <v>0.1</v>
      </c>
    </row>
    <row r="888" spans="2:4" x14ac:dyDescent="0.2">
      <c r="B888" s="11">
        <f t="shared" si="55"/>
        <v>42941</v>
      </c>
      <c r="C888" s="75">
        <v>10</v>
      </c>
      <c r="D888" s="77">
        <v>0.1</v>
      </c>
    </row>
    <row r="889" spans="2:4" x14ac:dyDescent="0.2">
      <c r="B889" s="11">
        <f t="shared" si="55"/>
        <v>42948</v>
      </c>
      <c r="C889" s="75">
        <v>10</v>
      </c>
      <c r="D889" s="77">
        <v>0.1</v>
      </c>
    </row>
    <row r="890" spans="2:4" x14ac:dyDescent="0.2">
      <c r="B890" s="11">
        <f t="shared" si="55"/>
        <v>42955</v>
      </c>
      <c r="C890" s="75">
        <v>10</v>
      </c>
      <c r="D890" s="77">
        <v>0.1</v>
      </c>
    </row>
    <row r="891" spans="2:4" x14ac:dyDescent="0.2">
      <c r="B891" s="11">
        <f t="shared" si="55"/>
        <v>42962</v>
      </c>
      <c r="C891" s="75">
        <v>10</v>
      </c>
      <c r="D891" s="77">
        <v>0.1</v>
      </c>
    </row>
    <row r="892" spans="2:4" x14ac:dyDescent="0.2">
      <c r="B892" s="11">
        <f t="shared" si="55"/>
        <v>42969</v>
      </c>
      <c r="C892" s="75">
        <v>10</v>
      </c>
      <c r="D892" s="77">
        <v>0.1</v>
      </c>
    </row>
    <row r="893" spans="2:4" x14ac:dyDescent="0.2">
      <c r="B893" s="11">
        <f t="shared" si="55"/>
        <v>42976</v>
      </c>
      <c r="C893" s="75">
        <v>10</v>
      </c>
      <c r="D893" s="77">
        <v>0.1</v>
      </c>
    </row>
    <row r="894" spans="2:4" x14ac:dyDescent="0.2">
      <c r="B894" s="11">
        <f t="shared" si="55"/>
        <v>42983</v>
      </c>
      <c r="C894" s="75">
        <v>10</v>
      </c>
      <c r="D894" s="77">
        <v>0.1</v>
      </c>
    </row>
    <row r="895" spans="2:4" x14ac:dyDescent="0.2">
      <c r="B895" s="11">
        <f t="shared" si="55"/>
        <v>42990</v>
      </c>
      <c r="C895" s="75">
        <v>10</v>
      </c>
      <c r="D895" s="77">
        <v>0.1</v>
      </c>
    </row>
    <row r="896" spans="2:4" x14ac:dyDescent="0.2">
      <c r="B896" s="11">
        <f t="shared" si="55"/>
        <v>42997</v>
      </c>
      <c r="C896" s="75">
        <v>10</v>
      </c>
      <c r="D896" s="77">
        <v>0.1</v>
      </c>
    </row>
    <row r="897" spans="2:4" x14ac:dyDescent="0.2">
      <c r="B897" s="11">
        <f t="shared" si="55"/>
        <v>43004</v>
      </c>
      <c r="C897" s="75">
        <v>10</v>
      </c>
      <c r="D897" s="77">
        <v>0.1</v>
      </c>
    </row>
    <row r="898" spans="2:4" x14ac:dyDescent="0.2">
      <c r="B898" s="11">
        <f t="shared" si="55"/>
        <v>43011</v>
      </c>
      <c r="C898" s="75">
        <v>10</v>
      </c>
      <c r="D898" s="77">
        <v>0.1</v>
      </c>
    </row>
    <row r="899" spans="2:4" x14ac:dyDescent="0.2">
      <c r="B899" s="11">
        <f t="shared" si="55"/>
        <v>43018</v>
      </c>
      <c r="C899" s="75">
        <v>10</v>
      </c>
      <c r="D899" s="77">
        <v>0.1</v>
      </c>
    </row>
    <row r="900" spans="2:4" x14ac:dyDescent="0.2">
      <c r="B900" s="11">
        <f>B899+7</f>
        <v>43025</v>
      </c>
      <c r="C900" s="75">
        <v>10</v>
      </c>
      <c r="D900" s="77">
        <v>0.1</v>
      </c>
    </row>
    <row r="901" spans="2:4" x14ac:dyDescent="0.2">
      <c r="B901" s="11">
        <f>B900+7</f>
        <v>43032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36739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36746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36753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36760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36767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36774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36781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36788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36795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36802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36809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36816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36823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36830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36837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36844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36851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36858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36865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36872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36879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36886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36893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36900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36907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36914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36921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36928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36935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36942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36949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36956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36963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36970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36977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36984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36991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36998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37005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37012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37019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37026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37033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37040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37047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37054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37061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37068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37075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37082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37089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37096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37103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37110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37117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37124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37131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37138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37145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37152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37159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37166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37173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37180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37187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37194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37201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37208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37215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37222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37229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37236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37243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37250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37257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37264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37271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37278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37285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37292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37299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37306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37313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37320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37327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37334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37341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37348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37355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37362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37369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37376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37383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37390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37397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37404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37411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37418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37425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37432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37439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37446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37453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37460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37467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37474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37481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37488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37495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37502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37509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37516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37523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37530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37537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37544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37551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37558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37565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37572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37579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37586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37593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37600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37607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37614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37621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37628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37635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37642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37649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37656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37663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37670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37677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37684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37691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37698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37705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37712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37719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37726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37733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37740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37747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37754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37761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37768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37775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37782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37789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37796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37803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37810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37817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37824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37831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37838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37845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37852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37859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37866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37873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37880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37887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37894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37901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37908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37915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37922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37929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37936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37943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37950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37957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37964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37971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37978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37985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37992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37999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38006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38013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38020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38027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38034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38041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38048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38055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38062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38069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38076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38083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38090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38097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38104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38111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38118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38125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38132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38139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38146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38153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38160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38167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38174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38181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38188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38195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38202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38209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38216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38223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38230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38237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38244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38251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38258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38265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38272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38279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38286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38293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38300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38307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38314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38321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38328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38335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38342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38349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38356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38363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38370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38377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38384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38391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38398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38405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38412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38419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38426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38433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38440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38447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38454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38461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38468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38475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38482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38489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38496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38503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38510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38517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38524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38531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38538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38545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38552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38559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38566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38573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38580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38587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38594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38601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38608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38615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38622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38629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38636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38643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38650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38657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38664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38671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38678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38685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38692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38699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38706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38713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38720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38727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38734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38741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38748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38755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38762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2000-07-28T15:27:48Z</cp:lastPrinted>
  <dcterms:created xsi:type="dcterms:W3CDTF">1997-10-31T14:49:36Z</dcterms:created>
  <dcterms:modified xsi:type="dcterms:W3CDTF">2023-09-10T11:42:43Z</dcterms:modified>
</cp:coreProperties>
</file>