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<sst xmlns="http://schemas.openxmlformats.org/spreadsheetml/2006/main" count="391" uniqueCount="187">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</sst>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3.48</v>
          </cell>
          <cell r="D5">
            <v>10000</v>
          </cell>
          <cell r="E5">
            <v>3.48</v>
          </cell>
          <cell r="F5">
            <v>3.48</v>
          </cell>
        </row>
        <row r="6">
          <cell r="B6" t="str">
            <v>Texas E. ETX</v>
          </cell>
          <cell r="C6">
            <v>3.52</v>
          </cell>
          <cell r="D6">
            <v>11000</v>
          </cell>
          <cell r="E6">
            <v>3.52</v>
          </cell>
          <cell r="F6">
            <v>3.52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3.46</v>
          </cell>
          <cell r="D14">
            <v>10000</v>
          </cell>
          <cell r="E14">
            <v>3.46</v>
          </cell>
          <cell r="F14">
            <v>3.46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3.56</v>
          </cell>
          <cell r="D16">
            <v>140000</v>
          </cell>
          <cell r="E16">
            <v>3.52</v>
          </cell>
          <cell r="F16">
            <v>3.68</v>
          </cell>
          <cell r="G16" t="str">
            <v xml:space="preserve"> </v>
          </cell>
        </row>
        <row r="17">
          <cell r="B17" t="str">
            <v>Texas E. STX</v>
          </cell>
          <cell r="C17">
            <v>3.51</v>
          </cell>
          <cell r="D17">
            <v>55000</v>
          </cell>
          <cell r="E17">
            <v>3.46</v>
          </cell>
          <cell r="F17">
            <v>3.5449999999999999</v>
          </cell>
          <cell r="G17" t="str">
            <v xml:space="preserve"> </v>
          </cell>
        </row>
        <row r="18">
          <cell r="B18" t="str">
            <v>Transco, St 30</v>
          </cell>
          <cell r="C18">
            <v>3.45</v>
          </cell>
          <cell r="D18">
            <v>10000</v>
          </cell>
          <cell r="E18">
            <v>3.45</v>
          </cell>
          <cell r="F18">
            <v>3.45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3.66</v>
          </cell>
          <cell r="D21">
            <v>385000</v>
          </cell>
          <cell r="E21">
            <v>3.5950000000000002</v>
          </cell>
          <cell r="F21">
            <v>3.8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3.72</v>
          </cell>
          <cell r="D22">
            <v>10000</v>
          </cell>
          <cell r="E22">
            <v>3.72</v>
          </cell>
          <cell r="F22">
            <v>3.72</v>
          </cell>
          <cell r="G22" t="str">
            <v xml:space="preserve"> </v>
          </cell>
        </row>
        <row r="23">
          <cell r="B23" t="str">
            <v>FGT Z1</v>
          </cell>
          <cell r="C23">
            <v>3.65</v>
          </cell>
          <cell r="D23">
            <v>10000</v>
          </cell>
          <cell r="E23">
            <v>3.65</v>
          </cell>
          <cell r="F23">
            <v>3.65</v>
          </cell>
          <cell r="G23" t="str">
            <v xml:space="preserve"> </v>
          </cell>
        </row>
        <row r="24">
          <cell r="B24" t="str">
            <v>FGT Z2</v>
          </cell>
          <cell r="C24">
            <v>3.69</v>
          </cell>
          <cell r="D24">
            <v>185000</v>
          </cell>
          <cell r="E24">
            <v>3.645</v>
          </cell>
          <cell r="F24">
            <v>3.78</v>
          </cell>
        </row>
        <row r="25">
          <cell r="B25" t="str">
            <v>FGT Z3</v>
          </cell>
          <cell r="C25">
            <v>3.67</v>
          </cell>
          <cell r="D25">
            <v>20000</v>
          </cell>
          <cell r="E25">
            <v>3.67</v>
          </cell>
          <cell r="F25">
            <v>3.67</v>
          </cell>
          <cell r="G25" t="str">
            <v xml:space="preserve"> </v>
          </cell>
        </row>
        <row r="26">
          <cell r="B26" t="str">
            <v>Henry Hub</v>
          </cell>
          <cell r="C26">
            <v>3.7250000000000001</v>
          </cell>
          <cell r="D26">
            <v>2100000</v>
          </cell>
          <cell r="E26">
            <v>3.65</v>
          </cell>
          <cell r="F26">
            <v>3.86</v>
          </cell>
          <cell r="G26" t="str">
            <v xml:space="preserve"> </v>
          </cell>
        </row>
        <row r="27">
          <cell r="B27" t="str">
            <v>Koch (Zone 2)</v>
          </cell>
          <cell r="C27">
            <v>3.5249999999999999</v>
          </cell>
          <cell r="D27">
            <v>10000</v>
          </cell>
          <cell r="E27">
            <v>3.5249999999999999</v>
          </cell>
          <cell r="F27">
            <v>3.5249999999999999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3.63</v>
          </cell>
          <cell r="D29">
            <v>205000</v>
          </cell>
          <cell r="E29">
            <v>3.58</v>
          </cell>
          <cell r="F29">
            <v>3.7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3.61</v>
          </cell>
          <cell r="D30">
            <v>280000</v>
          </cell>
          <cell r="E30">
            <v>3.5449999999999999</v>
          </cell>
          <cell r="F30">
            <v>3.71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3.6</v>
          </cell>
          <cell r="D31">
            <v>270000</v>
          </cell>
          <cell r="E31">
            <v>3.54</v>
          </cell>
          <cell r="F31">
            <v>3.76</v>
          </cell>
          <cell r="G31" t="str">
            <v xml:space="preserve"> </v>
          </cell>
        </row>
        <row r="32">
          <cell r="B32" t="str">
            <v>Texas E. WLA</v>
          </cell>
          <cell r="C32">
            <v>3.585</v>
          </cell>
          <cell r="D32">
            <v>110000</v>
          </cell>
          <cell r="E32">
            <v>3.5049999999999999</v>
          </cell>
          <cell r="F32">
            <v>3.73</v>
          </cell>
          <cell r="G32" t="str">
            <v xml:space="preserve"> </v>
          </cell>
        </row>
        <row r="33">
          <cell r="B33" t="str">
            <v>Texas E. ELA</v>
          </cell>
          <cell r="C33">
            <v>3.605</v>
          </cell>
          <cell r="D33">
            <v>170000</v>
          </cell>
          <cell r="E33">
            <v>3.5150000000000001</v>
          </cell>
          <cell r="F33">
            <v>3.7549999999999999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3.65</v>
          </cell>
          <cell r="D34">
            <v>575000</v>
          </cell>
          <cell r="E34">
            <v>3.59</v>
          </cell>
          <cell r="F34">
            <v>3.7850000000000001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3.51</v>
          </cell>
          <cell r="D35">
            <v>70000</v>
          </cell>
          <cell r="E35">
            <v>3.48</v>
          </cell>
          <cell r="F35">
            <v>3.58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3.71</v>
          </cell>
          <cell r="D36">
            <v>225000</v>
          </cell>
          <cell r="E36">
            <v>3.66</v>
          </cell>
          <cell r="F36">
            <v>3.8149999999999999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3.71</v>
          </cell>
          <cell r="D42">
            <v>20000</v>
          </cell>
          <cell r="E42">
            <v>3.71</v>
          </cell>
          <cell r="F42">
            <v>3.71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4.0599999999999996</v>
          </cell>
          <cell r="D45">
            <v>10000</v>
          </cell>
          <cell r="E45">
            <v>4.0599999999999996</v>
          </cell>
          <cell r="F45">
            <v>4.0599999999999996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3.54</v>
          </cell>
          <cell r="D5">
            <v>488000</v>
          </cell>
          <cell r="E5">
            <v>3.375</v>
          </cell>
          <cell r="F5">
            <v>3.75</v>
          </cell>
          <cell r="G5">
            <v>3.4750000000000001</v>
          </cell>
          <cell r="H5">
            <v>3.625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2.52</v>
          </cell>
          <cell r="D9">
            <v>301000</v>
          </cell>
          <cell r="E9">
            <v>2.3250000000000002</v>
          </cell>
          <cell r="F9">
            <v>2.7749999999999999</v>
          </cell>
          <cell r="G9">
            <v>2.4500000000000002</v>
          </cell>
          <cell r="H9">
            <v>2.6</v>
          </cell>
        </row>
        <row r="10">
          <cell r="B10" t="str">
            <v>El Paso, Bondad</v>
          </cell>
          <cell r="C10">
            <v>2.4700000000000002</v>
          </cell>
          <cell r="D10">
            <v>8000</v>
          </cell>
          <cell r="E10">
            <v>2.35</v>
          </cell>
          <cell r="F10">
            <v>2.68</v>
          </cell>
          <cell r="G10">
            <v>2.4</v>
          </cell>
          <cell r="H10">
            <v>2.5499999999999998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2.665</v>
          </cell>
          <cell r="D17">
            <v>40000</v>
          </cell>
          <cell r="E17">
            <v>2.4</v>
          </cell>
          <cell r="F17">
            <v>2.8</v>
          </cell>
          <cell r="G17">
            <v>2.6</v>
          </cell>
          <cell r="H17">
            <v>2.72</v>
          </cell>
        </row>
        <row r="18">
          <cell r="B18" t="str">
            <v>Questar</v>
          </cell>
          <cell r="C18">
            <v>2.61</v>
          </cell>
          <cell r="D18">
            <v>20000</v>
          </cell>
          <cell r="E18">
            <v>2.35</v>
          </cell>
          <cell r="F18">
            <v>2.72</v>
          </cell>
          <cell r="G18">
            <v>2.58</v>
          </cell>
          <cell r="H18">
            <v>2.65</v>
          </cell>
        </row>
        <row r="19">
          <cell r="B19" t="str">
            <v>Opal/Kern River</v>
          </cell>
          <cell r="C19">
            <v>2.65</v>
          </cell>
          <cell r="D19">
            <v>190000</v>
          </cell>
          <cell r="E19">
            <v>2.56</v>
          </cell>
          <cell r="F19">
            <v>2.84</v>
          </cell>
          <cell r="G19">
            <v>2.61</v>
          </cell>
          <cell r="H19">
            <v>2.68</v>
          </cell>
        </row>
        <row r="20">
          <cell r="B20" t="str">
            <v>NW, Wyoming Pool</v>
          </cell>
          <cell r="C20">
            <v>2.65</v>
          </cell>
          <cell r="D20">
            <v>10000</v>
          </cell>
          <cell r="E20">
            <v>2.5499999999999998</v>
          </cell>
          <cell r="F20">
            <v>2.8</v>
          </cell>
          <cell r="G20">
            <v>2.6</v>
          </cell>
          <cell r="H20">
            <v>2.7</v>
          </cell>
        </row>
        <row r="21">
          <cell r="B21" t="str">
            <v>NW, Stanfield</v>
          </cell>
          <cell r="C21">
            <v>3.05</v>
          </cell>
          <cell r="D21">
            <v>5000</v>
          </cell>
          <cell r="E21">
            <v>3.05</v>
          </cell>
          <cell r="F21">
            <v>3.05</v>
          </cell>
          <cell r="G21">
            <v>3.05</v>
          </cell>
          <cell r="H21">
            <v>3.05</v>
          </cell>
        </row>
        <row r="22">
          <cell r="B22" t="str">
            <v>South of Green River</v>
          </cell>
          <cell r="C22">
            <v>2.6</v>
          </cell>
          <cell r="D22">
            <v>10000</v>
          </cell>
          <cell r="E22">
            <v>2.5</v>
          </cell>
          <cell r="F22">
            <v>2.76</v>
          </cell>
          <cell r="G22">
            <v>2.5499999999999998</v>
          </cell>
          <cell r="H22">
            <v>2.65</v>
          </cell>
        </row>
        <row r="23">
          <cell r="B23" t="str">
            <v>Cheyenne Hub</v>
          </cell>
          <cell r="C23">
            <v>2.6850000000000001</v>
          </cell>
          <cell r="D23">
            <v>55000</v>
          </cell>
          <cell r="E23">
            <v>2.52</v>
          </cell>
          <cell r="F23">
            <v>2.84</v>
          </cell>
          <cell r="G23">
            <v>2.65</v>
          </cell>
          <cell r="H23">
            <v>2.72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3.05</v>
          </cell>
          <cell r="D25">
            <v>10000</v>
          </cell>
          <cell r="E25">
            <v>3.05</v>
          </cell>
          <cell r="F25">
            <v>3.05</v>
          </cell>
          <cell r="G25">
            <v>3.05</v>
          </cell>
          <cell r="H25">
            <v>3.05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8.08</v>
          </cell>
          <cell r="D30">
            <v>365000</v>
          </cell>
          <cell r="E30">
            <v>7.1</v>
          </cell>
          <cell r="F30">
            <v>8.9</v>
          </cell>
          <cell r="G30">
            <v>7.9</v>
          </cell>
          <cell r="H30">
            <v>8.3000000000000007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3.09</v>
          </cell>
          <cell r="D32">
            <v>13800</v>
          </cell>
          <cell r="E32">
            <v>3</v>
          </cell>
          <cell r="F32">
            <v>3.3</v>
          </cell>
          <cell r="G32">
            <v>3.05</v>
          </cell>
          <cell r="H32">
            <v>3.15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3.32</v>
          </cell>
          <cell r="D34">
            <v>166000</v>
          </cell>
          <cell r="E34">
            <v>2.9</v>
          </cell>
          <cell r="F34">
            <v>3.65</v>
          </cell>
          <cell r="G34">
            <v>3.15</v>
          </cell>
          <cell r="H34">
            <v>3.5</v>
          </cell>
        </row>
        <row r="35">
          <cell r="B35" t="str">
            <v>PGE/Citygate</v>
          </cell>
          <cell r="C35">
            <v>3.33</v>
          </cell>
          <cell r="D35">
            <v>311000</v>
          </cell>
          <cell r="E35">
            <v>3</v>
          </cell>
          <cell r="F35">
            <v>4.0999999999999996</v>
          </cell>
          <cell r="G35">
            <v>3.2</v>
          </cell>
          <cell r="H35">
            <v>3.45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3.56</v>
          </cell>
          <cell r="D4">
            <v>335000</v>
          </cell>
          <cell r="E4">
            <v>3.48</v>
          </cell>
          <cell r="F4">
            <v>3.68</v>
          </cell>
          <cell r="G4">
            <v>3.48</v>
          </cell>
          <cell r="H4">
            <v>3.68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3.7349999999999999</v>
          </cell>
          <cell r="D18">
            <v>181000</v>
          </cell>
          <cell r="E18">
            <v>3.7</v>
          </cell>
          <cell r="F18">
            <v>3.77</v>
          </cell>
          <cell r="G18">
            <v>3.7</v>
          </cell>
          <cell r="H18">
            <v>3.77</v>
          </cell>
        </row>
        <row r="19">
          <cell r="B19" t="str">
            <v>Ship Channel</v>
          </cell>
          <cell r="C19">
            <v>3.75</v>
          </cell>
          <cell r="D19">
            <v>50000</v>
          </cell>
          <cell r="E19">
            <v>3.72</v>
          </cell>
          <cell r="F19">
            <v>3.79</v>
          </cell>
          <cell r="G19">
            <v>3.72</v>
          </cell>
          <cell r="H19">
            <v>3.79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3.94</v>
          </cell>
          <cell r="D7">
            <v>204000</v>
          </cell>
          <cell r="E7">
            <v>3.8450000000000002</v>
          </cell>
          <cell r="F7">
            <v>4.04</v>
          </cell>
        </row>
        <row r="8">
          <cell r="B8" t="str">
            <v>Columbia, App. pool (EGM Pooling Pt)</v>
          </cell>
          <cell r="C8">
            <v>3.8410000000000002</v>
          </cell>
          <cell r="D8">
            <v>560000</v>
          </cell>
          <cell r="E8">
            <v>3.7850000000000001</v>
          </cell>
          <cell r="F8">
            <v>3.9649999999999999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3.9470000000000001</v>
          </cell>
          <cell r="D25">
            <v>240000</v>
          </cell>
          <cell r="E25">
            <v>3.8849999999999998</v>
          </cell>
          <cell r="F25">
            <v>4.1100000000000003</v>
          </cell>
        </row>
        <row r="26">
          <cell r="B26" t="str">
            <v xml:space="preserve"> Transco, Zone 6 (non-NY)</v>
          </cell>
          <cell r="C26">
            <v>3.8980000000000001</v>
          </cell>
          <cell r="D26">
            <v>159000</v>
          </cell>
          <cell r="E26">
            <v>3.855</v>
          </cell>
          <cell r="F26">
            <v>3.99</v>
          </cell>
        </row>
        <row r="27">
          <cell r="B27" t="str">
            <v xml:space="preserve"> Transco, Zone 6 (NY)</v>
          </cell>
          <cell r="C27">
            <v>3.9630000000000001</v>
          </cell>
          <cell r="D27">
            <v>285000</v>
          </cell>
          <cell r="E27">
            <v>3.86</v>
          </cell>
          <cell r="F27">
            <v>4.13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52" activePane="bottomRight" state="frozen"/>
      <selection pane="topRight" activeCell="C1" sqref="C1"/>
      <selection pane="bottomLeft" activeCell="A6" sqref="A6"/>
      <selection pane="bottomRight" activeCell="B67" sqref="B67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37044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3.54</v>
      </c>
      <c r="E7" s="19">
        <f>IF(VLOOKUP($C7,[3]West!$B$2:$K$200,3,FALSE)="","",VLOOKUP($C7,[3]West!$B$2:$K$200,3,FALSE))</f>
        <v>488000</v>
      </c>
      <c r="F7" s="32">
        <f>IF(VLOOKUP($C7,[3]West!$B$2:$K$200,4,FALSE)="","",VLOOKUP($C7,[3]West!$B$2:$K$200,4,FALSE))</f>
        <v>3.375</v>
      </c>
      <c r="G7" s="32">
        <f>IF(VLOOKUP($C7,[3]West!$B$2:$K$200,5,FALSE)="","",VLOOKUP($C7,[3]West!$B$2:$K$200,5,FALSE))</f>
        <v>3.75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3.56</v>
      </c>
      <c r="E9" s="19">
        <f>'[4]Texas Waha'!D4</f>
        <v>335000</v>
      </c>
      <c r="F9" s="32">
        <f>'[4]Texas Waha'!E4</f>
        <v>3.48</v>
      </c>
      <c r="G9" s="32">
        <f>'[4]Texas Waha'!F4</f>
        <v>3.68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3.48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3.48</v>
      </c>
      <c r="G14" s="32">
        <f>IF(VLOOKUP($C14,[2]Southeast!$B$2:$K$200,5,FALSE)="","",VLOOKUP($C14,[2]Southeast!$B$2:$K$200,5,FALSE))</f>
        <v>3.48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3.52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3.52</v>
      </c>
      <c r="G21" s="32">
        <f>IF(VLOOKUP($C21,[2]Southeast!$B$2:$K$200,5,FALSE)="","",VLOOKUP($C21,[2]Southeast!$B$2:$K$200,5,FALSE))</f>
        <v>3.52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3.75</v>
      </c>
      <c r="E25" s="19">
        <f>IF(VLOOKUP($C25,'[4]Texas Waha'!$B$2:$K$200,3,FALSE)="","",VLOOKUP($C25,'[4]Texas Waha'!$B$2:$K$200,3,FALSE))</f>
        <v>50000</v>
      </c>
      <c r="F25" s="32">
        <f>IF(VLOOKUP($C25,'[4]Texas Waha'!$B$2:$K$200,4,FALSE)="","",VLOOKUP($C25,'[4]Texas Waha'!$B$2:$K$200,4,FALSE))</f>
        <v>3.72</v>
      </c>
      <c r="G25" s="32">
        <f>IF(VLOOKUP($C25,'[4]Texas Waha'!$B$2:$K$200,5,FALSE)="","",VLOOKUP($C25,'[4]Texas Waha'!$B$2:$K$200,5,FALSE))</f>
        <v>3.79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3.7349999999999999</v>
      </c>
      <c r="E26" s="19">
        <f>IF(VLOOKUP($C26,'[4]Texas Waha'!$B$2:$K$200,3,FALSE)="","",VLOOKUP($C26,'[4]Texas Waha'!$B$2:$K$200,3,FALSE))</f>
        <v>181000</v>
      </c>
      <c r="F26" s="32">
        <f>IF(VLOOKUP($C26,'[4]Texas Waha'!$B$2:$K$200,4,FALSE)="","",VLOOKUP($C26,'[4]Texas Waha'!$B$2:$K$200,4,FALSE))</f>
        <v>3.7</v>
      </c>
      <c r="G26" s="32">
        <f>'[4]Texas Waha'!$F$18</f>
        <v>3.77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3.46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3.46</v>
      </c>
      <c r="G38" s="32">
        <f>IF(VLOOKUP($C38,[2]Southeast!$B$2:$K$200,5,FALSE)="","",VLOOKUP($C38,[2]Southeast!$B$2:$K$200,5,FALSE))</f>
        <v>3.46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3.56</v>
      </c>
      <c r="E41" s="19">
        <f>IF(VLOOKUP($C41,[2]Southeast!$B$2:$K$200,3,FALSE)="","",VLOOKUP($C41,[2]Southeast!$B$2:$K$200,3,FALSE))</f>
        <v>140000</v>
      </c>
      <c r="F41" s="32">
        <f>IF(VLOOKUP($C41,[2]Southeast!$B$2:$K$200,4,FALSE)="","",VLOOKUP($C41,[2]Southeast!$B$2:$K$200,4,FALSE))</f>
        <v>3.52</v>
      </c>
      <c r="G41" s="32">
        <f>IF(VLOOKUP($C41,[2]Southeast!$B$2:$K$200,5,FALSE)="","",VLOOKUP($C41,[2]Southeast!$B$2:$K$200,5,FALSE))</f>
        <v>3.68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3.51</v>
      </c>
      <c r="E42" s="19">
        <f>IF(VLOOKUP($C42,[2]Southeast!$B$2:$K$200,3,FALSE)="","",VLOOKUP($C42,[2]Southeast!$B$2:$K$200,3,FALSE))</f>
        <v>55000</v>
      </c>
      <c r="F42" s="32">
        <f>IF(VLOOKUP($C42,[2]Southeast!$B$2:$K$200,4,FALSE)="","",VLOOKUP($C42,[2]Southeast!$B$2:$K$200,4,FALSE))</f>
        <v>3.46</v>
      </c>
      <c r="G42" s="32">
        <f>IF(VLOOKUP($C42,[2]Southeast!$B$2:$K$200,5,FALSE)="","",VLOOKUP($C42,[2]Southeast!$B$2:$K$200,5,FALSE))</f>
        <v>3.5449999999999999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3.45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3.45</v>
      </c>
      <c r="G43" s="32">
        <f>IF(VLOOKUP($C43,[2]Southeast!$B$2:$K$200,5,FALSE)="","",VLOOKUP($C43,[2]Southeast!$B$2:$K$200,5,FALSE))</f>
        <v>3.45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3.66</v>
      </c>
      <c r="E49" s="19">
        <f>IF(VLOOKUP($C49,[2]Southeast!$B$2:$K$200,3,FALSE)="","",VLOOKUP($C49,[2]Southeast!$B$2:$K$200,3,FALSE))</f>
        <v>385000</v>
      </c>
      <c r="F49" s="32">
        <f>IF(VLOOKUP($C49,[2]Southeast!$B$2:$K$200,4,FALSE)="","",VLOOKUP($C49,[2]Southeast!$B$2:$K$200,4,FALSE))</f>
        <v>3.5950000000000002</v>
      </c>
      <c r="G49" s="32">
        <f>IF(VLOOKUP($C49,[2]Southeast!$B$2:$K$200,5,FALSE)="","",VLOOKUP($C49,[2]Southeast!$B$2:$K$200,5,FALSE))</f>
        <v>3.8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3.72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3.72</v>
      </c>
      <c r="G50" s="32">
        <f>IF(VLOOKUP($C50,[2]Southeast!$B$2:$K$200,5,FALSE)="","",VLOOKUP($C50,[2]Southeast!$B$2:$K$200,5,FALSE))</f>
        <v>3.72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3.65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3.65</v>
      </c>
      <c r="G51" s="32">
        <f>IF(VLOOKUP($C51,[2]Southeast!$B$2:$K$200,5,FALSE)="","",VLOOKUP($C51,[2]Southeast!$B$2:$K$200,5,FALSE))</f>
        <v>3.65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3.69</v>
      </c>
      <c r="E52" s="19">
        <f>IF(VLOOKUP($C52,[2]Southeast!$B$2:$K$200,3,FALSE)="","",VLOOKUP($C52,[2]Southeast!$B$2:$K$200,3,FALSE))</f>
        <v>185000</v>
      </c>
      <c r="F52" s="32">
        <f>IF(VLOOKUP($C52,[2]Southeast!$B$2:$K$200,4,FALSE)="","",VLOOKUP($C52,[2]Southeast!$B$2:$K$200,4,FALSE))</f>
        <v>3.645</v>
      </c>
      <c r="G52" s="32">
        <f>IF(VLOOKUP($C52,[2]Southeast!$B$2:$K$200,5,FALSE)="","",VLOOKUP($C52,[2]Southeast!$B$2:$K$200,5,FALSE))</f>
        <v>3.78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3.67</v>
      </c>
      <c r="E53" s="19">
        <f>IF(VLOOKUP($C53,[2]Southeast!$B$2:$K$200,3,FALSE)="","",VLOOKUP($C53,[2]Southeast!$B$2:$K$200,3,FALSE))</f>
        <v>20000</v>
      </c>
      <c r="F53" s="32">
        <f>IF(VLOOKUP($C53,[2]Southeast!$B$2:$K$200,4,FALSE)="","",VLOOKUP($C53,[2]Southeast!$B$2:$K$200,4,FALSE))</f>
        <v>3.67</v>
      </c>
      <c r="G53" s="32">
        <f>IF(VLOOKUP($C53,[2]Southeast!$B$2:$K$200,5,FALSE)="","",VLOOKUP($C53,[2]Southeast!$B$2:$K$200,5,FALSE))</f>
        <v>3.67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3.7250000000000001</v>
      </c>
      <c r="E54" s="19">
        <f>IF(VLOOKUP($C54,[2]Southeast!$B$2:$K$200,3,FALSE)="","",VLOOKUP($C54,[2]Southeast!$B$2:$K$200,3,FALSE))</f>
        <v>2100000</v>
      </c>
      <c r="F54" s="32">
        <f>IF(VLOOKUP($C54,[2]Southeast!$B$2:$K$200,4,FALSE)="","",VLOOKUP($C54,[2]Southeast!$B$2:$K$200,4,FALSE))</f>
        <v>3.65</v>
      </c>
      <c r="G54" s="32">
        <f>IF(VLOOKUP($C54,[2]Southeast!$B$2:$K$200,5,FALSE)="","",VLOOKUP($C54,[2]Southeast!$B$2:$K$200,5,FALSE))</f>
        <v>3.86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3.5249999999999999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3.5249999999999999</v>
      </c>
      <c r="G55" s="32">
        <f>IF(VLOOKUP($C55,[2]Southeast!$B$2:$K$200,5,FALSE)="","",VLOOKUP($C55,[2]Southeast!$B$2:$K$200,5,FALSE))</f>
        <v>3.5249999999999999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3.63</v>
      </c>
      <c r="E58" s="19">
        <f>IF(VLOOKUP($C58,[2]Southeast!$B$2:$K$200,3,FALSE)="","",VLOOKUP($C58,[2]Southeast!$B$2:$K$200,3,FALSE))</f>
        <v>205000</v>
      </c>
      <c r="F58" s="32">
        <f>IF(VLOOKUP($C58,[2]Southeast!$B$2:$K$200,4,FALSE)="","",VLOOKUP($C58,[2]Southeast!$B$2:$K$200,4,FALSE))</f>
        <v>3.58</v>
      </c>
      <c r="G58" s="32">
        <f>IF(VLOOKUP($C58,[2]Southeast!$B$2:$K$200,5,FALSE)="","",VLOOKUP($C58,[2]Southeast!$B$2:$K$200,5,FALSE))</f>
        <v>3.7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3.61</v>
      </c>
      <c r="E59" s="19">
        <f>IF(VLOOKUP($C59,[2]Southeast!$B$2:$K$200,3,FALSE)="","",VLOOKUP($C59,[2]Southeast!$B$2:$K$200,3,FALSE))</f>
        <v>280000</v>
      </c>
      <c r="F59" s="32">
        <f>IF(VLOOKUP($C59,[2]Southeast!$B$2:$K$200,4,FALSE)="","",VLOOKUP($C59,[2]Southeast!$B$2:$K$200,4,FALSE))</f>
        <v>3.5449999999999999</v>
      </c>
      <c r="G59" s="32">
        <f>IF(VLOOKUP($C59,[2]Southeast!$B$2:$K$200,5,FALSE)="","",VLOOKUP($C59,[2]Southeast!$B$2:$K$200,5,FALSE))</f>
        <v>3.71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3.6</v>
      </c>
      <c r="E60" s="19">
        <f>IF(VLOOKUP($C60,[2]Southeast!$B$2:$K$200,3,FALSE)="","",VLOOKUP($C60,[2]Southeast!$B$2:$K$200,3,FALSE))</f>
        <v>270000</v>
      </c>
      <c r="F60" s="32">
        <f>IF(VLOOKUP($C60,[2]Southeast!$B$2:$K$200,4,FALSE)="","",VLOOKUP($C60,[2]Southeast!$B$2:$K$200,4,FALSE))</f>
        <v>3.54</v>
      </c>
      <c r="G60" s="32">
        <f>IF(VLOOKUP($C60,[2]Southeast!$B$2:$K$200,5,FALSE)="","",VLOOKUP($C60,[2]Southeast!$B$2:$K$200,5,FALSE))</f>
        <v>3.76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3.585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3.5049999999999999</v>
      </c>
      <c r="G61" s="32">
        <f>IF(VLOOKUP($C61,[2]Southeast!$B$2:$K$200,5,FALSE)="","",VLOOKUP($C61,[2]Southeast!$B$2:$K$200,5,FALSE))</f>
        <v>3.73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3.605</v>
      </c>
      <c r="E62" s="19">
        <f>IF(VLOOKUP($C62,[2]Southeast!$B$2:$K$200,3,FALSE)="","",VLOOKUP($C62,[2]Southeast!$B$2:$K$200,3,FALSE))</f>
        <v>170000</v>
      </c>
      <c r="F62" s="32">
        <f>IF(VLOOKUP($C62,[2]Southeast!$B$2:$K$200,4,FALSE)="","",VLOOKUP($C62,[2]Southeast!$B$2:$K$200,4,FALSE))</f>
        <v>3.5150000000000001</v>
      </c>
      <c r="G62" s="32">
        <f>IF(VLOOKUP($C62,[2]Southeast!$B$2:$K$200,5,FALSE)="","",VLOOKUP($C62,[2]Southeast!$B$2:$K$200,5,FALSE))</f>
        <v>3.7549999999999999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3.65</v>
      </c>
      <c r="E63" s="19">
        <f>IF(VLOOKUP($C63,[2]Southeast!$B$2:$K$200,3,FALSE)="","",VLOOKUP($C63,[2]Southeast!$B$2:$K$200,3,FALSE))</f>
        <v>575000</v>
      </c>
      <c r="F63" s="32">
        <f>IF(VLOOKUP($C63,[2]Southeast!$B$2:$K$200,4,FALSE)="","",VLOOKUP($C63,[2]Southeast!$B$2:$K$200,4,FALSE))</f>
        <v>3.59</v>
      </c>
      <c r="G63" s="32">
        <f>IF(VLOOKUP($C63,[2]Southeast!$B$2:$K$200,5,FALSE)="","",VLOOKUP($C63,[2]Southeast!$B$2:$K$200,5,FALSE))</f>
        <v>3.7850000000000001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3.51</v>
      </c>
      <c r="E64" s="19">
        <f>IF(VLOOKUP($C64,[2]Southeast!$B$2:$K$200,3,FALSE)="","",VLOOKUP($C64,[2]Southeast!$B$2:$K$200,3,FALSE))</f>
        <v>70000</v>
      </c>
      <c r="F64" s="32">
        <f>IF(VLOOKUP($C64,[2]Southeast!$B$2:$K$200,4,FALSE)="","",VLOOKUP($C64,[2]Southeast!$B$2:$K$200,4,FALSE))</f>
        <v>3.48</v>
      </c>
      <c r="G64" s="32">
        <f>IF(VLOOKUP($C64,[2]Southeast!$B$2:$K$200,5,FALSE)="","",VLOOKUP($C64,[2]Southeast!$B$2:$K$200,5,FALSE))</f>
        <v>3.58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3.71</v>
      </c>
      <c r="E65" s="19">
        <f>IF(VLOOKUP($C65,[2]Southeast!$B$2:$K$200,3,FALSE)="","",VLOOKUP($C65,[2]Southeast!$B$2:$K$200,3,FALSE))</f>
        <v>225000</v>
      </c>
      <c r="F65" s="32">
        <f>IF(VLOOKUP($C65,[2]Southeast!$B$2:$K$200,4,FALSE)="","",VLOOKUP($C65,[2]Southeast!$B$2:$K$200,4,FALSE))</f>
        <v>3.66</v>
      </c>
      <c r="G65" s="32">
        <f>IF(VLOOKUP($C65,[2]Southeast!$B$2:$K$200,5,FALSE)="","",VLOOKUP($C65,[2]Southeast!$B$2:$K$200,5,FALSE))</f>
        <v>3.8149999999999999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2.4700000000000002</v>
      </c>
      <c r="E80" s="19">
        <f>IF(VLOOKUP($C80,[3]West!$B$2:$K$200,3,FALSE)="","",VLOOKUP($C80,[3]West!$B$2:$K$200,3,FALSE))</f>
        <v>8000</v>
      </c>
      <c r="F80" s="32">
        <f>IF(VLOOKUP($C80,[3]West!$B$2:$K$200,4,FALSE)="","",VLOOKUP($C80,[3]West!$B$2:$K$200,4,FALSE))</f>
        <v>2.35</v>
      </c>
      <c r="G80" s="32">
        <f>IF(VLOOKUP($C80,[3]West!$B$2:$K$200,5,FALSE)="","",VLOOKUP($C80,[3]West!$B$2:$K$200,5,FALSE))</f>
        <v>2.68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2.52</v>
      </c>
      <c r="E81" s="19">
        <f>IF(VLOOKUP($C81,[3]West!$B$2:$K$200,3,FALSE)="","",VLOOKUP($C81,[3]West!$B$2:$K$200,3,FALSE))</f>
        <v>301000</v>
      </c>
      <c r="F81" s="32">
        <f>IF(VLOOKUP($C81,[3]West!$B$2:$K$200,4,FALSE)="","",VLOOKUP($C81,[3]West!$B$2:$K$200,4,FALSE))</f>
        <v>2.3250000000000002</v>
      </c>
      <c r="G81" s="32">
        <f>IF(VLOOKUP($C81,[3]West!$B$2:$K$200,5,FALSE)="","",VLOOKUP($C81,[3]West!$B$2:$K$200,5,FALSE))</f>
        <v>2.7749999999999999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2.665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2.4</v>
      </c>
      <c r="G86" s="32">
        <f>IF(VLOOKUP($C86,[3]West!$B$2:$K$200,5,FALSE)="","",VLOOKUP($C86,[3]West!$B$2:$K$200,5,FALSE))</f>
        <v>2.8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2.65</v>
      </c>
      <c r="E88" s="19">
        <f>[3]West!D19</f>
        <v>190000</v>
      </c>
      <c r="F88" s="32">
        <f>[3]West!G19</f>
        <v>2.61</v>
      </c>
      <c r="G88" s="32">
        <f>[3]West!H19</f>
        <v>2.68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2.65</v>
      </c>
      <c r="E89" s="19">
        <f>[3]West!D20</f>
        <v>10000</v>
      </c>
      <c r="F89" s="32">
        <f>[3]West!G20</f>
        <v>2.6</v>
      </c>
      <c r="G89" s="32">
        <f>[3]West!H20</f>
        <v>2.7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3.05</v>
      </c>
      <c r="E90" s="19">
        <f>[3]West!D21</f>
        <v>5000</v>
      </c>
      <c r="F90" s="32">
        <f>[3]West!G21</f>
        <v>3.05</v>
      </c>
      <c r="G90" s="32">
        <f>[3]West!H21</f>
        <v>3.05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2.6</v>
      </c>
      <c r="E91" s="19">
        <f>[3]West!D22</f>
        <v>10000</v>
      </c>
      <c r="F91" s="32">
        <f>[3]West!G22</f>
        <v>2.5499999999999998</v>
      </c>
      <c r="G91" s="32">
        <f>[3]West!H22</f>
        <v>2.65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3.05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3.05</v>
      </c>
      <c r="G96" s="32">
        <f>IF(VLOOKUP($C96,[3]West!$B$2:$K$200,5,FALSE)="","",VLOOKUP($C96,[3]West!$B$2:$K$200,5,FALSE))</f>
        <v>3.05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3.94</v>
      </c>
      <c r="E104" s="19">
        <f>IF(VLOOKUP($C104,[5]Northeast!$B$2:$K$200,3,FALSE)="","",VLOOKUP($C104,[5]Northeast!$B$2:$K$200,3,FALSE))</f>
        <v>204000</v>
      </c>
      <c r="F104" s="32">
        <f>IF(VLOOKUP($C104,[5]Northeast!$B$2:$K$200,4,FALSE)="","",VLOOKUP($C104,[5]Northeast!$B$2:$K$200,4,FALSE))</f>
        <v>3.8450000000000002</v>
      </c>
      <c r="G104" s="32">
        <f>IF(VLOOKUP($C104,[5]Northeast!$B$2:$K$200,5,FALSE)="","",VLOOKUP($C104,[5]Northeast!$B$2:$K$200,5,FALSE))</f>
        <v>4.04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3.8410000000000002</v>
      </c>
      <c r="E105" s="19">
        <f>IF(VLOOKUP($C105,[5]Northeast!$B$2:$K$200,3,FALSE)="","",VLOOKUP($C105,[5]Northeast!$B$2:$K$200,3,FALSE))</f>
        <v>560000</v>
      </c>
      <c r="F105" s="32">
        <f>IF(VLOOKUP($C105,[5]Northeast!$B$2:$K$200,4,FALSE)="","",VLOOKUP($C105,[5]Northeast!$B$2:$K$200,4,FALSE))</f>
        <v>3.7850000000000001</v>
      </c>
      <c r="G105" s="32">
        <f>IF(VLOOKUP($C105,[5]Northeast!$B$2:$K$200,5,FALSE)="","",VLOOKUP($C105,[5]Northeast!$B$2:$K$200,5,FALSE))</f>
        <v>3.9649999999999999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3.71</v>
      </c>
      <c r="E111" s="19">
        <f>IF(VLOOKUP($C111,[2]Southeast!$B$2:$K$200,3,FALSE)="","",VLOOKUP($C111,[2]Southeast!$B$2:$K$200,3,FALSE))</f>
        <v>20000</v>
      </c>
      <c r="F111" s="32">
        <f>IF(VLOOKUP($C111,[2]Southeast!$B$2:$K$200,4,FALSE)="","",VLOOKUP($C111,[2]Southeast!$B$2:$K$200,4,FALSE))</f>
        <v>3.71</v>
      </c>
      <c r="G111" s="32">
        <f>IF(VLOOKUP($C111,[2]Southeast!$B$2:$K$200,5,FALSE)="","",VLOOKUP($C111,[2]Southeast!$B$2:$K$200,5,FALSE))</f>
        <v>3.71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8.08</v>
      </c>
      <c r="E116" s="19">
        <f>IF(VLOOKUP($C116,[3]West!$B$2:$K$200,3,FALSE)="","",VLOOKUP($C116,[3]West!$B$2:$K$200,3,FALSE))</f>
        <v>365000</v>
      </c>
      <c r="F116" s="32">
        <f>IF(VLOOKUP($C116,[3]West!$B$2:$K$200,4,FALSE)="","",VLOOKUP($C116,[3]West!$B$2:$K$200,4,FALSE))</f>
        <v>7.1</v>
      </c>
      <c r="G116" s="32">
        <f>IF(VLOOKUP($C116,[3]West!$B$2:$K$200,5,FALSE)="","",VLOOKUP($C116,[3]West!$B$2:$K$200,5,FALSE))</f>
        <v>8.9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3.09</v>
      </c>
      <c r="E117" s="19">
        <f>IF(VLOOKUP($C117,[3]West!$B$2:$K$200,3,FALSE)="","",VLOOKUP($C117,[3]West!$B$2:$K$200,3,FALSE))</f>
        <v>13800</v>
      </c>
      <c r="F117" s="32">
        <f>IF(VLOOKUP($C117,[3]West!$B$2:$K$200,4,FALSE)="","",VLOOKUP($C117,[3]West!$B$2:$K$200,4,FALSE))</f>
        <v>3</v>
      </c>
      <c r="G117" s="32">
        <f>IF(VLOOKUP($C117,[3]West!$B$2:$K$200,5,FALSE)="","",VLOOKUP($C117,[3]West!$B$2:$K$200,5,FALSE))</f>
        <v>3.3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3.32</v>
      </c>
      <c r="E118" s="19">
        <f>IF(VLOOKUP($C118,[3]West!$B$2:$K$200,3,FALSE)="","",VLOOKUP($C118,[3]West!$B$2:$K$200,3,FALSE))</f>
        <v>166000</v>
      </c>
      <c r="F118" s="32">
        <f>IF(VLOOKUP($C118,[3]West!$B$2:$K$200,4,FALSE)="","",VLOOKUP($C118,[3]West!$B$2:$K$200,4,FALSE))</f>
        <v>2.9</v>
      </c>
      <c r="G118" s="32">
        <f>IF(VLOOKUP($C118,[3]West!$B$2:$K$200,5,FALSE)="","",VLOOKUP($C118,[3]West!$B$2:$K$200,5,FALSE))</f>
        <v>3.65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3.33</v>
      </c>
      <c r="E119" s="19">
        <f>IF(VLOOKUP($C119,[3]West!$B$2:$K$200,3,FALSE)="","",VLOOKUP($C119,[3]West!$B$2:$K$200,3,FALSE))</f>
        <v>311000</v>
      </c>
      <c r="F119" s="32">
        <f>IF(VLOOKUP($C119,[3]West!$B$2:$K$200,4,FALSE)="","",VLOOKUP($C119,[3]West!$B$2:$K$200,4,FALSE))</f>
        <v>3</v>
      </c>
      <c r="G119" s="32">
        <f>IF(VLOOKUP($C119,[3]West!$B$2:$K$200,5,FALSE)="","",VLOOKUP($C119,[3]West!$B$2:$K$200,5,FALSE))</f>
        <v>4.0999999999999996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3.9470000000000001</v>
      </c>
      <c r="E128" s="19">
        <f>IF(VLOOKUP($C128,[5]Northeast!$B$2:$K$200,3,FALSE)="","",VLOOKUP($C128,[5]Northeast!$B$2:$K$200,3,FALSE))</f>
        <v>240000</v>
      </c>
      <c r="F128" s="32">
        <f>IF(VLOOKUP($C128,[5]Northeast!$B$2:$K$200,4,FALSE)="","",VLOOKUP($C128,[5]Northeast!$B$2:$K$200,4,FALSE))</f>
        <v>3.8849999999999998</v>
      </c>
      <c r="G128" s="32">
        <f>IF(VLOOKUP($C128,[5]Northeast!$B$2:$K$200,5,FALSE)="","",VLOOKUP($C128,[5]Northeast!$B$2:$K$200,5,FALSE))</f>
        <v>4.1100000000000003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3.8980000000000001</v>
      </c>
      <c r="E129" s="19">
        <f>IF(VLOOKUP($C129,[5]Northeast!$B$2:$K$200,3,FALSE)="","",VLOOKUP($C129,[5]Northeast!$B$2:$K$200,3,FALSE))</f>
        <v>159000</v>
      </c>
      <c r="F129" s="32">
        <f>IF(VLOOKUP($C129,[5]Northeast!$B$2:$K$200,4,FALSE)="","",VLOOKUP($C129,[5]Northeast!$B$2:$K$200,4,FALSE))</f>
        <v>3.855</v>
      </c>
      <c r="G129" s="32">
        <f>IF(VLOOKUP($C129,[5]Northeast!$B$2:$K$200,5,FALSE)="","",VLOOKUP($C129,[5]Northeast!$B$2:$K$200,5,FALSE))</f>
        <v>3.99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3.9630000000000001</v>
      </c>
      <c r="E130" s="19">
        <f>IF(VLOOKUP($C130,[5]Northeast!$B$2:$K$200,3,FALSE)="","",VLOOKUP($C130,[5]Northeast!$B$2:$K$200,3,FALSE))</f>
        <v>285000</v>
      </c>
      <c r="F130" s="32">
        <f>IF(VLOOKUP($C130,[5]Northeast!$B$2:$K$200,4,FALSE)="","",VLOOKUP($C130,[5]Northeast!$B$2:$K$200,4,FALSE))</f>
        <v>3.86</v>
      </c>
      <c r="G130" s="32">
        <f>IF(VLOOKUP($C130,[5]Northeast!$B$2:$K$200,5,FALSE)="","",VLOOKUP($C130,[5]Northeast!$B$2:$K$200,5,FALSE))</f>
        <v>4.13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4.0599999999999996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2023-09-10T11:43:04Z</dcterms:modified>
</cp:coreProperties>
</file>