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Table 2" sheetId="14939" r:id="rId1"/>
    <sheet name="Table 3" sheetId="14934" r:id="rId2"/>
    <sheet name="Table 4" sheetId="14933" r:id="rId3"/>
  </sheets>
  <definedNames>
    <definedName name="_xlnm.Print_Area" localSheetId="0">'Table 2'!$A$1:$Q$43</definedName>
    <definedName name="_xlnm.Print_Area" localSheetId="1">'Table 3'!$A$1:$Q$43</definedName>
    <definedName name="_xlnm.Print_Area" localSheetId="2">'Table 4'!$A$1:$T$43</definedName>
  </definedNames>
  <calcPr calcId="0" calcMode="manual"/>
</workbook>
</file>

<file path=xl/calcChain.xml><?xml version="1.0" encoding="utf-8"?>
<calcChain xmlns="http://schemas.openxmlformats.org/spreadsheetml/2006/main">
  <c r="S4" i="14939" l="1"/>
  <c r="F5" i="14939"/>
  <c r="G5" i="14939"/>
  <c r="H5" i="14939"/>
  <c r="J5" i="14939"/>
  <c r="S5" i="14939"/>
  <c r="G6" i="14939"/>
  <c r="J7" i="14939"/>
  <c r="K7" i="14939"/>
  <c r="L7" i="14939"/>
  <c r="M7" i="14939"/>
  <c r="N7" i="14939"/>
  <c r="O7" i="14939"/>
  <c r="P7" i="14939"/>
  <c r="Q7" i="14939"/>
  <c r="S8" i="14939"/>
  <c r="A9" i="14939"/>
  <c r="B9" i="14939"/>
  <c r="C9" i="14939"/>
  <c r="F9" i="14939"/>
  <c r="G9" i="14939"/>
  <c r="H9" i="14939"/>
  <c r="J9" i="14939"/>
  <c r="S9" i="14939"/>
  <c r="G10" i="14939"/>
  <c r="J11" i="14939"/>
  <c r="K11" i="14939"/>
  <c r="L11" i="14939"/>
  <c r="M11" i="14939"/>
  <c r="N11" i="14939"/>
  <c r="O11" i="14939"/>
  <c r="P11" i="14939"/>
  <c r="Q11" i="14939"/>
  <c r="S12" i="14939"/>
  <c r="A13" i="14939"/>
  <c r="B13" i="14939"/>
  <c r="C13" i="14939"/>
  <c r="F13" i="14939"/>
  <c r="G13" i="14939"/>
  <c r="H13" i="14939"/>
  <c r="J13" i="14939"/>
  <c r="S13" i="14939"/>
  <c r="G14" i="14939"/>
  <c r="J15" i="14939"/>
  <c r="K15" i="14939"/>
  <c r="L15" i="14939"/>
  <c r="M15" i="14939"/>
  <c r="N15" i="14939"/>
  <c r="O15" i="14939"/>
  <c r="P15" i="14939"/>
  <c r="Q15" i="14939"/>
  <c r="S16" i="14939"/>
  <c r="A17" i="14939"/>
  <c r="B17" i="14939"/>
  <c r="C17" i="14939"/>
  <c r="F17" i="14939"/>
  <c r="G17" i="14939"/>
  <c r="H17" i="14939"/>
  <c r="J17" i="14939"/>
  <c r="S17" i="14939"/>
  <c r="G18" i="14939"/>
  <c r="J19" i="14939"/>
  <c r="K19" i="14939"/>
  <c r="L19" i="14939"/>
  <c r="M19" i="14939"/>
  <c r="N19" i="14939"/>
  <c r="O19" i="14939"/>
  <c r="P19" i="14939"/>
  <c r="Q19" i="14939"/>
  <c r="S20" i="14939"/>
  <c r="A21" i="14939"/>
  <c r="B21" i="14939"/>
  <c r="C21" i="14939"/>
  <c r="F21" i="14939"/>
  <c r="G21" i="14939"/>
  <c r="H21" i="14939"/>
  <c r="J21" i="14939"/>
  <c r="S21" i="14939"/>
  <c r="G22" i="14939"/>
  <c r="J23" i="14939"/>
  <c r="K23" i="14939"/>
  <c r="L23" i="14939"/>
  <c r="M23" i="14939"/>
  <c r="N23" i="14939"/>
  <c r="O23" i="14939"/>
  <c r="P23" i="14939"/>
  <c r="Q23" i="14939"/>
  <c r="S24" i="14939"/>
  <c r="A25" i="14939"/>
  <c r="B25" i="14939"/>
  <c r="C25" i="14939"/>
  <c r="F25" i="14939"/>
  <c r="G25" i="14939"/>
  <c r="H25" i="14939"/>
  <c r="J25" i="14939"/>
  <c r="S25" i="14939"/>
  <c r="G26" i="14939"/>
  <c r="J27" i="14939"/>
  <c r="K27" i="14939"/>
  <c r="L27" i="14939"/>
  <c r="M27" i="14939"/>
  <c r="N27" i="14939"/>
  <c r="O27" i="14939"/>
  <c r="P27" i="14939"/>
  <c r="Q27" i="14939"/>
  <c r="S28" i="14939"/>
  <c r="A29" i="14939"/>
  <c r="B29" i="14939"/>
  <c r="C29" i="14939"/>
  <c r="F29" i="14939"/>
  <c r="G29" i="14939"/>
  <c r="H29" i="14939"/>
  <c r="J29" i="14939"/>
  <c r="S29" i="14939"/>
  <c r="G30" i="14939"/>
  <c r="J31" i="14939"/>
  <c r="K31" i="14939"/>
  <c r="L31" i="14939"/>
  <c r="M31" i="14939"/>
  <c r="N31" i="14939"/>
  <c r="O31" i="14939"/>
  <c r="P31" i="14939"/>
  <c r="Q31" i="14939"/>
  <c r="S32" i="14939"/>
  <c r="A33" i="14939"/>
  <c r="B33" i="14939"/>
  <c r="C33" i="14939"/>
  <c r="F33" i="14939"/>
  <c r="G33" i="14939"/>
  <c r="H33" i="14939"/>
  <c r="J33" i="14939"/>
  <c r="S33" i="14939"/>
  <c r="G34" i="14939"/>
  <c r="J35" i="14939"/>
  <c r="K35" i="14939"/>
  <c r="L35" i="14939"/>
  <c r="M35" i="14939"/>
  <c r="N35" i="14939"/>
  <c r="O35" i="14939"/>
  <c r="P35" i="14939"/>
  <c r="Q35" i="14939"/>
  <c r="S36" i="14939"/>
  <c r="A37" i="14939"/>
  <c r="B37" i="14939"/>
  <c r="C37" i="14939"/>
  <c r="F37" i="14939"/>
  <c r="G37" i="14939"/>
  <c r="H37" i="14939"/>
  <c r="J37" i="14939"/>
  <c r="S37" i="14939"/>
  <c r="G38" i="14939"/>
  <c r="J39" i="14939"/>
  <c r="K39" i="14939"/>
  <c r="L39" i="14939"/>
  <c r="M39" i="14939"/>
  <c r="N39" i="14939"/>
  <c r="O39" i="14939"/>
  <c r="P39" i="14939"/>
  <c r="Q39" i="14939"/>
  <c r="S40" i="14939"/>
  <c r="A41" i="14939"/>
  <c r="B41" i="14939"/>
  <c r="C41" i="14939"/>
  <c r="F41" i="14939"/>
  <c r="G41" i="14939"/>
  <c r="H41" i="14939"/>
  <c r="J41" i="14939"/>
  <c r="S41" i="14939"/>
  <c r="G42" i="14939"/>
  <c r="J43" i="14939"/>
  <c r="K43" i="14939"/>
  <c r="L43" i="14939"/>
  <c r="M43" i="14939"/>
  <c r="N43" i="14939"/>
  <c r="O43" i="14939"/>
  <c r="P43" i="14939"/>
  <c r="Q43" i="14939"/>
  <c r="C45" i="14939"/>
  <c r="P45" i="14939"/>
  <c r="Q45" i="14939"/>
  <c r="S4" i="14934"/>
  <c r="F5" i="14934"/>
  <c r="G5" i="14934"/>
  <c r="H5" i="14934"/>
  <c r="J5" i="14934"/>
  <c r="S5" i="14934"/>
  <c r="G6" i="14934"/>
  <c r="J7" i="14934"/>
  <c r="K7" i="14934"/>
  <c r="L7" i="14934"/>
  <c r="M7" i="14934"/>
  <c r="N7" i="14934"/>
  <c r="O7" i="14934"/>
  <c r="P7" i="14934"/>
  <c r="Q7" i="14934"/>
  <c r="S8" i="14934"/>
  <c r="A9" i="14934"/>
  <c r="B9" i="14934"/>
  <c r="C9" i="14934"/>
  <c r="F9" i="14934"/>
  <c r="G9" i="14934"/>
  <c r="H9" i="14934"/>
  <c r="J9" i="14934"/>
  <c r="S9" i="14934"/>
  <c r="G10" i="14934"/>
  <c r="J11" i="14934"/>
  <c r="K11" i="14934"/>
  <c r="L11" i="14934"/>
  <c r="M11" i="14934"/>
  <c r="N11" i="14934"/>
  <c r="O11" i="14934"/>
  <c r="P11" i="14934"/>
  <c r="Q11" i="14934"/>
  <c r="S12" i="14934"/>
  <c r="A13" i="14934"/>
  <c r="B13" i="14934"/>
  <c r="C13" i="14934"/>
  <c r="F13" i="14934"/>
  <c r="G13" i="14934"/>
  <c r="H13" i="14934"/>
  <c r="J13" i="14934"/>
  <c r="S13" i="14934"/>
  <c r="G14" i="14934"/>
  <c r="J15" i="14934"/>
  <c r="K15" i="14934"/>
  <c r="L15" i="14934"/>
  <c r="M15" i="14934"/>
  <c r="N15" i="14934"/>
  <c r="O15" i="14934"/>
  <c r="P15" i="14934"/>
  <c r="Q15" i="14934"/>
  <c r="S16" i="14934"/>
  <c r="A17" i="14934"/>
  <c r="B17" i="14934"/>
  <c r="C17" i="14934"/>
  <c r="F17" i="14934"/>
  <c r="G17" i="14934"/>
  <c r="H17" i="14934"/>
  <c r="J17" i="14934"/>
  <c r="S17" i="14934"/>
  <c r="G18" i="14934"/>
  <c r="J19" i="14934"/>
  <c r="K19" i="14934"/>
  <c r="L19" i="14934"/>
  <c r="M19" i="14934"/>
  <c r="N19" i="14934"/>
  <c r="O19" i="14934"/>
  <c r="P19" i="14934"/>
  <c r="Q19" i="14934"/>
  <c r="S20" i="14934"/>
  <c r="A21" i="14934"/>
  <c r="B21" i="14934"/>
  <c r="C21" i="14934"/>
  <c r="F21" i="14934"/>
  <c r="G21" i="14934"/>
  <c r="H21" i="14934"/>
  <c r="J21" i="14934"/>
  <c r="S21" i="14934"/>
  <c r="G22" i="14934"/>
  <c r="J23" i="14934"/>
  <c r="K23" i="14934"/>
  <c r="L23" i="14934"/>
  <c r="M23" i="14934"/>
  <c r="N23" i="14934"/>
  <c r="O23" i="14934"/>
  <c r="P23" i="14934"/>
  <c r="Q23" i="14934"/>
  <c r="S24" i="14934"/>
  <c r="A25" i="14934"/>
  <c r="B25" i="14934"/>
  <c r="C25" i="14934"/>
  <c r="F25" i="14934"/>
  <c r="G25" i="14934"/>
  <c r="H25" i="14934"/>
  <c r="J25" i="14934"/>
  <c r="S25" i="14934"/>
  <c r="G26" i="14934"/>
  <c r="J27" i="14934"/>
  <c r="K27" i="14934"/>
  <c r="L27" i="14934"/>
  <c r="M27" i="14934"/>
  <c r="N27" i="14934"/>
  <c r="O27" i="14934"/>
  <c r="P27" i="14934"/>
  <c r="Q27" i="14934"/>
  <c r="S28" i="14934"/>
  <c r="A29" i="14934"/>
  <c r="B29" i="14934"/>
  <c r="C29" i="14934"/>
  <c r="F29" i="14934"/>
  <c r="G29" i="14934"/>
  <c r="H29" i="14934"/>
  <c r="J29" i="14934"/>
  <c r="S29" i="14934"/>
  <c r="G30" i="14934"/>
  <c r="J31" i="14934"/>
  <c r="K31" i="14934"/>
  <c r="L31" i="14934"/>
  <c r="M31" i="14934"/>
  <c r="N31" i="14934"/>
  <c r="O31" i="14934"/>
  <c r="P31" i="14934"/>
  <c r="Q31" i="14934"/>
  <c r="S32" i="14934"/>
  <c r="A33" i="14934"/>
  <c r="B33" i="14934"/>
  <c r="C33" i="14934"/>
  <c r="F33" i="14934"/>
  <c r="G33" i="14934"/>
  <c r="H33" i="14934"/>
  <c r="J33" i="14934"/>
  <c r="S33" i="14934"/>
  <c r="G34" i="14934"/>
  <c r="J35" i="14934"/>
  <c r="K35" i="14934"/>
  <c r="L35" i="14934"/>
  <c r="M35" i="14934"/>
  <c r="N35" i="14934"/>
  <c r="O35" i="14934"/>
  <c r="P35" i="14934"/>
  <c r="Q35" i="14934"/>
  <c r="S36" i="14934"/>
  <c r="A37" i="14934"/>
  <c r="B37" i="14934"/>
  <c r="C37" i="14934"/>
  <c r="F37" i="14934"/>
  <c r="G37" i="14934"/>
  <c r="H37" i="14934"/>
  <c r="J37" i="14934"/>
  <c r="S37" i="14934"/>
  <c r="G38" i="14934"/>
  <c r="J39" i="14934"/>
  <c r="K39" i="14934"/>
  <c r="L39" i="14934"/>
  <c r="M39" i="14934"/>
  <c r="N39" i="14934"/>
  <c r="O39" i="14934"/>
  <c r="P39" i="14934"/>
  <c r="Q39" i="14934"/>
  <c r="S40" i="14934"/>
  <c r="A41" i="14934"/>
  <c r="B41" i="14934"/>
  <c r="C41" i="14934"/>
  <c r="F41" i="14934"/>
  <c r="G41" i="14934"/>
  <c r="H41" i="14934"/>
  <c r="J41" i="14934"/>
  <c r="S41" i="14934"/>
  <c r="G42" i="14934"/>
  <c r="J43" i="14934"/>
  <c r="K43" i="14934"/>
  <c r="L43" i="14934"/>
  <c r="M43" i="14934"/>
  <c r="N43" i="14934"/>
  <c r="O43" i="14934"/>
  <c r="P43" i="14934"/>
  <c r="Q43" i="14934"/>
  <c r="C45" i="14934"/>
  <c r="P45" i="14934"/>
  <c r="Q45" i="14934"/>
  <c r="V4" i="14933"/>
  <c r="F5" i="14933"/>
  <c r="G5" i="14933"/>
  <c r="H5" i="14933"/>
  <c r="J5" i="14933"/>
  <c r="K5" i="14933"/>
  <c r="L5" i="14933"/>
  <c r="V5" i="14933"/>
  <c r="G6" i="14933"/>
  <c r="L6" i="14933"/>
  <c r="V6" i="14933"/>
  <c r="J7" i="14933"/>
  <c r="M7" i="14933"/>
  <c r="N7" i="14933"/>
  <c r="O7" i="14933"/>
  <c r="P7" i="14933"/>
  <c r="Q7" i="14933"/>
  <c r="R7" i="14933"/>
  <c r="S7" i="14933"/>
  <c r="T7" i="14933"/>
  <c r="V8" i="14933"/>
  <c r="A9" i="14933"/>
  <c r="B9" i="14933"/>
  <c r="C9" i="14933"/>
  <c r="F9" i="14933"/>
  <c r="G9" i="14933"/>
  <c r="H9" i="14933"/>
  <c r="J9" i="14933"/>
  <c r="K9" i="14933"/>
  <c r="L9" i="14933"/>
  <c r="V9" i="14933"/>
  <c r="G10" i="14933"/>
  <c r="L10" i="14933"/>
  <c r="V10" i="14933"/>
  <c r="J11" i="14933"/>
  <c r="M11" i="14933"/>
  <c r="N11" i="14933"/>
  <c r="O11" i="14933"/>
  <c r="P11" i="14933"/>
  <c r="Q11" i="14933"/>
  <c r="R11" i="14933"/>
  <c r="S11" i="14933"/>
  <c r="T11" i="14933"/>
  <c r="V12" i="14933"/>
  <c r="A13" i="14933"/>
  <c r="B13" i="14933"/>
  <c r="C13" i="14933"/>
  <c r="F13" i="14933"/>
  <c r="G13" i="14933"/>
  <c r="H13" i="14933"/>
  <c r="J13" i="14933"/>
  <c r="K13" i="14933"/>
  <c r="L13" i="14933"/>
  <c r="V13" i="14933"/>
  <c r="G14" i="14933"/>
  <c r="L14" i="14933"/>
  <c r="V14" i="14933"/>
  <c r="J15" i="14933"/>
  <c r="M15" i="14933"/>
  <c r="N15" i="14933"/>
  <c r="O15" i="14933"/>
  <c r="P15" i="14933"/>
  <c r="Q15" i="14933"/>
  <c r="R15" i="14933"/>
  <c r="S15" i="14933"/>
  <c r="T15" i="14933"/>
  <c r="V16" i="14933"/>
  <c r="A17" i="14933"/>
  <c r="B17" i="14933"/>
  <c r="C17" i="14933"/>
  <c r="F17" i="14933"/>
  <c r="G17" i="14933"/>
  <c r="H17" i="14933"/>
  <c r="J17" i="14933"/>
  <c r="K17" i="14933"/>
  <c r="L17" i="14933"/>
  <c r="V17" i="14933"/>
  <c r="G18" i="14933"/>
  <c r="L18" i="14933"/>
  <c r="V18" i="14933"/>
  <c r="J19" i="14933"/>
  <c r="M19" i="14933"/>
  <c r="N19" i="14933"/>
  <c r="O19" i="14933"/>
  <c r="P19" i="14933"/>
  <c r="Q19" i="14933"/>
  <c r="R19" i="14933"/>
  <c r="S19" i="14933"/>
  <c r="T19" i="14933"/>
  <c r="V20" i="14933"/>
  <c r="A21" i="14933"/>
  <c r="B21" i="14933"/>
  <c r="C21" i="14933"/>
  <c r="F21" i="14933"/>
  <c r="G21" i="14933"/>
  <c r="H21" i="14933"/>
  <c r="J21" i="14933"/>
  <c r="K21" i="14933"/>
  <c r="L21" i="14933"/>
  <c r="V21" i="14933"/>
  <c r="G22" i="14933"/>
  <c r="L22" i="14933"/>
  <c r="V22" i="14933"/>
  <c r="J23" i="14933"/>
  <c r="M23" i="14933"/>
  <c r="N23" i="14933"/>
  <c r="O23" i="14933"/>
  <c r="P23" i="14933"/>
  <c r="Q23" i="14933"/>
  <c r="R23" i="14933"/>
  <c r="S23" i="14933"/>
  <c r="T23" i="14933"/>
  <c r="V24" i="14933"/>
  <c r="A25" i="14933"/>
  <c r="B25" i="14933"/>
  <c r="C25" i="14933"/>
  <c r="F25" i="14933"/>
  <c r="G25" i="14933"/>
  <c r="H25" i="14933"/>
  <c r="J25" i="14933"/>
  <c r="K25" i="14933"/>
  <c r="L25" i="14933"/>
  <c r="V25" i="14933"/>
  <c r="G26" i="14933"/>
  <c r="L26" i="14933"/>
  <c r="V26" i="14933"/>
  <c r="J27" i="14933"/>
  <c r="M27" i="14933"/>
  <c r="N27" i="14933"/>
  <c r="O27" i="14933"/>
  <c r="P27" i="14933"/>
  <c r="Q27" i="14933"/>
  <c r="R27" i="14933"/>
  <c r="S27" i="14933"/>
  <c r="T27" i="14933"/>
  <c r="V28" i="14933"/>
  <c r="A29" i="14933"/>
  <c r="B29" i="14933"/>
  <c r="C29" i="14933"/>
  <c r="F29" i="14933"/>
  <c r="G29" i="14933"/>
  <c r="H29" i="14933"/>
  <c r="J29" i="14933"/>
  <c r="K29" i="14933"/>
  <c r="L29" i="14933"/>
  <c r="V29" i="14933"/>
  <c r="G30" i="14933"/>
  <c r="L30" i="14933"/>
  <c r="V30" i="14933"/>
  <c r="J31" i="14933"/>
  <c r="M31" i="14933"/>
  <c r="N31" i="14933"/>
  <c r="O31" i="14933"/>
  <c r="P31" i="14933"/>
  <c r="Q31" i="14933"/>
  <c r="R31" i="14933"/>
  <c r="S31" i="14933"/>
  <c r="T31" i="14933"/>
  <c r="V32" i="14933"/>
  <c r="A33" i="14933"/>
  <c r="B33" i="14933"/>
  <c r="C33" i="14933"/>
  <c r="F33" i="14933"/>
  <c r="G33" i="14933"/>
  <c r="H33" i="14933"/>
  <c r="J33" i="14933"/>
  <c r="K33" i="14933"/>
  <c r="L33" i="14933"/>
  <c r="V33" i="14933"/>
  <c r="G34" i="14933"/>
  <c r="L34" i="14933"/>
  <c r="V34" i="14933"/>
  <c r="J35" i="14933"/>
  <c r="M35" i="14933"/>
  <c r="N35" i="14933"/>
  <c r="O35" i="14933"/>
  <c r="P35" i="14933"/>
  <c r="Q35" i="14933"/>
  <c r="R35" i="14933"/>
  <c r="S35" i="14933"/>
  <c r="T35" i="14933"/>
  <c r="V36" i="14933"/>
  <c r="A37" i="14933"/>
  <c r="B37" i="14933"/>
  <c r="C37" i="14933"/>
  <c r="F37" i="14933"/>
  <c r="G37" i="14933"/>
  <c r="H37" i="14933"/>
  <c r="J37" i="14933"/>
  <c r="K37" i="14933"/>
  <c r="L37" i="14933"/>
  <c r="V37" i="14933"/>
  <c r="G38" i="14933"/>
  <c r="L38" i="14933"/>
  <c r="V38" i="14933"/>
  <c r="J39" i="14933"/>
  <c r="M39" i="14933"/>
  <c r="N39" i="14933"/>
  <c r="O39" i="14933"/>
  <c r="P39" i="14933"/>
  <c r="Q39" i="14933"/>
  <c r="R39" i="14933"/>
  <c r="S39" i="14933"/>
  <c r="T39" i="14933"/>
  <c r="V40" i="14933"/>
  <c r="A41" i="14933"/>
  <c r="B41" i="14933"/>
  <c r="C41" i="14933"/>
  <c r="F41" i="14933"/>
  <c r="G41" i="14933"/>
  <c r="H41" i="14933"/>
  <c r="J41" i="14933"/>
  <c r="K41" i="14933"/>
  <c r="L41" i="14933"/>
  <c r="V41" i="14933"/>
  <c r="G42" i="14933"/>
  <c r="L42" i="14933"/>
  <c r="V42" i="14933"/>
  <c r="J43" i="14933"/>
  <c r="M43" i="14933"/>
  <c r="N43" i="14933"/>
  <c r="O43" i="14933"/>
  <c r="P43" i="14933"/>
  <c r="Q43" i="14933"/>
  <c r="R43" i="14933"/>
  <c r="S43" i="14933"/>
  <c r="T43" i="14933"/>
  <c r="C45" i="14933"/>
  <c r="S45" i="14933"/>
  <c r="T45" i="14933"/>
</calcChain>
</file>

<file path=xl/sharedStrings.xml><?xml version="1.0" encoding="utf-8"?>
<sst xmlns="http://schemas.openxmlformats.org/spreadsheetml/2006/main" count="195" uniqueCount="34">
  <si>
    <t>Table 4  -  Performance in a Rising Market - Hedge Strategy with a Straddle Added</t>
  </si>
  <si>
    <t>Buy cash crude for delivery in December, 1999</t>
  </si>
  <si>
    <t>Futures</t>
  </si>
  <si>
    <t>Put</t>
  </si>
  <si>
    <t>Call</t>
  </si>
  <si>
    <t>Straddle</t>
  </si>
  <si>
    <t>P&amp;L</t>
  </si>
  <si>
    <t>Net</t>
  </si>
  <si>
    <t>Strikes</t>
  </si>
  <si>
    <t>Date</t>
  </si>
  <si>
    <t>Month</t>
  </si>
  <si>
    <t>Price</t>
  </si>
  <si>
    <t>Expiration</t>
  </si>
  <si>
    <t>Future 1</t>
  </si>
  <si>
    <t>Future 2</t>
  </si>
  <si>
    <t>Physical</t>
  </si>
  <si>
    <t>Hedge</t>
  </si>
  <si>
    <t>w/o hedge</t>
  </si>
  <si>
    <t>Jan</t>
  </si>
  <si>
    <t>Feb</t>
  </si>
  <si>
    <t>Fraction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</si>
  <si>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</si>
  <si>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</si>
  <si>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</si>
  <si>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</si>
  <si>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</si>
  <si>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</si>
  <si>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</si>
  <si>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</si>
  <si>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</si>
  <si>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Buy cash crude for delivery in December, 1997</t>
  </si>
  <si>
    <t>Table 2  -  Performance in a Rising Market</t>
  </si>
  <si>
    <t>Table 3  -  Performance in a Falling Market</t>
  </si>
  <si>
    <t>Memo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</si>
</sst>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/>
    <xf numFmtId="0" fontId="3" fillId="2" borderId="7" xfId="0" applyFont="1" applyFill="1" applyBorder="1" applyAlignment="1">
      <alignment horizontal="center"/>
    </xf>
    <xf numFmtId="4" fontId="0" fillId="0" borderId="0" xfId="0" applyNumberFormat="1"/>
    <xf numFmtId="14" fontId="0" fillId="2" borderId="4" xfId="0" applyNumberFormat="1" applyFill="1" applyBorder="1" applyAlignment="1">
      <alignment horizontal="center"/>
    </xf>
    <xf numFmtId="4" fontId="0" fillId="2" borderId="0" xfId="0" applyNumberFormat="1" applyFill="1" applyBorder="1" applyAlignment="1">
      <alignment horizontal="center"/>
    </xf>
    <xf numFmtId="4" fontId="0" fillId="2" borderId="6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4" fontId="0" fillId="2" borderId="4" xfId="0" applyNumberFormat="1" applyFill="1" applyBorder="1" applyAlignment="1">
      <alignment horizontal="center"/>
    </xf>
    <xf numFmtId="4" fontId="2" fillId="2" borderId="5" xfId="0" applyNumberFormat="1" applyFont="1" applyFill="1" applyBorder="1" applyAlignment="1">
      <alignment horizontal="center"/>
    </xf>
    <xf numFmtId="4" fontId="2" fillId="2" borderId="8" xfId="0" applyNumberFormat="1" applyFont="1" applyFill="1" applyBorder="1" applyAlignment="1">
      <alignment horizontal="center"/>
    </xf>
    <xf numFmtId="0" fontId="0" fillId="2" borderId="5" xfId="0" applyFill="1" applyBorder="1"/>
    <xf numFmtId="0" fontId="0" fillId="2" borderId="4" xfId="0" applyFill="1" applyBorder="1"/>
    <xf numFmtId="0" fontId="2" fillId="2" borderId="5" xfId="0" applyFont="1" applyFill="1" applyBorder="1"/>
    <xf numFmtId="0" fontId="2" fillId="2" borderId="9" xfId="0" applyFont="1" applyFill="1" applyBorder="1"/>
    <xf numFmtId="14" fontId="0" fillId="2" borderId="10" xfId="0" applyNumberForma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 applyAlignment="1">
      <alignment horizontal="center"/>
    </xf>
    <xf numFmtId="0" fontId="0" fillId="2" borderId="10" xfId="0" applyFill="1" applyBorder="1"/>
    <xf numFmtId="0" fontId="0" fillId="2" borderId="13" xfId="0" applyFill="1" applyBorder="1"/>
    <xf numFmtId="4" fontId="0" fillId="2" borderId="13" xfId="0" applyNumberFormat="1" applyFill="1" applyBorder="1" applyAlignment="1">
      <alignment horizontal="center"/>
    </xf>
    <xf numFmtId="4" fontId="0" fillId="2" borderId="12" xfId="0" applyNumberFormat="1" applyFill="1" applyBorder="1" applyAlignment="1">
      <alignment horizontal="center"/>
    </xf>
    <xf numFmtId="40" fontId="0" fillId="2" borderId="10" xfId="0" applyNumberFormat="1" applyFill="1" applyBorder="1" applyAlignment="1">
      <alignment horizontal="center"/>
    </xf>
    <xf numFmtId="40" fontId="0" fillId="2" borderId="12" xfId="0" applyNumberFormat="1" applyFill="1" applyBorder="1" applyAlignment="1">
      <alignment horizontal="center"/>
    </xf>
    <xf numFmtId="40" fontId="2" fillId="2" borderId="11" xfId="0" applyNumberFormat="1" applyFont="1" applyFill="1" applyBorder="1" applyAlignment="1">
      <alignment horizontal="center"/>
    </xf>
    <xf numFmtId="40" fontId="2" fillId="2" borderId="14" xfId="0" applyNumberFormat="1" applyFont="1" applyFill="1" applyBorder="1" applyAlignment="1">
      <alignment horizontal="center"/>
    </xf>
    <xf numFmtId="0" fontId="0" fillId="2" borderId="6" xfId="0" applyFill="1" applyBorder="1"/>
    <xf numFmtId="4" fontId="4" fillId="2" borderId="0" xfId="0" applyNumberFormat="1" applyFont="1" applyFill="1" applyBorder="1" applyAlignment="1">
      <alignment horizontal="center"/>
    </xf>
    <xf numFmtId="4" fontId="2" fillId="2" borderId="9" xfId="0" applyNumberFormat="1" applyFont="1" applyFill="1" applyBorder="1" applyAlignment="1">
      <alignment horizontal="center"/>
    </xf>
    <xf numFmtId="40" fontId="2" fillId="2" borderId="15" xfId="0" applyNumberFormat="1" applyFont="1" applyFill="1" applyBorder="1" applyAlignment="1">
      <alignment horizontal="center"/>
    </xf>
    <xf numFmtId="4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18" xfId="0" applyFont="1" applyFill="1" applyBorder="1"/>
    <xf numFmtId="4" fontId="2" fillId="2" borderId="17" xfId="0" applyNumberFormat="1" applyFont="1" applyFill="1" applyBorder="1" applyAlignment="1">
      <alignment horizontal="center"/>
    </xf>
    <xf numFmtId="4" fontId="2" fillId="2" borderId="18" xfId="0" applyNumberFormat="1" applyFont="1" applyFill="1" applyBorder="1" applyAlignment="1">
      <alignment horizontal="center"/>
    </xf>
    <xf numFmtId="14" fontId="0" fillId="2" borderId="19" xfId="0" applyNumberFormat="1" applyFill="1" applyBorder="1" applyAlignment="1">
      <alignment horizontal="center"/>
    </xf>
    <xf numFmtId="0" fontId="0" fillId="2" borderId="20" xfId="0" applyFill="1" applyBorder="1"/>
    <xf numFmtId="0" fontId="0" fillId="2" borderId="21" xfId="0" applyFill="1" applyBorder="1" applyAlignment="1">
      <alignment horizontal="center"/>
    </xf>
    <xf numFmtId="0" fontId="0" fillId="2" borderId="21" xfId="0" applyFill="1" applyBorder="1"/>
    <xf numFmtId="0" fontId="0" fillId="2" borderId="22" xfId="0" applyFill="1" applyBorder="1" applyAlignment="1">
      <alignment horizontal="center"/>
    </xf>
    <xf numFmtId="0" fontId="0" fillId="2" borderId="19" xfId="0" applyFill="1" applyBorder="1"/>
    <xf numFmtId="0" fontId="0" fillId="2" borderId="22" xfId="0" applyFill="1" applyBorder="1"/>
    <xf numFmtId="4" fontId="0" fillId="2" borderId="22" xfId="0" applyNumberFormat="1" applyFill="1" applyBorder="1" applyAlignment="1">
      <alignment horizontal="center"/>
    </xf>
    <xf numFmtId="4" fontId="0" fillId="2" borderId="21" xfId="0" applyNumberFormat="1" applyFill="1" applyBorder="1" applyAlignment="1">
      <alignment horizontal="center"/>
    </xf>
    <xf numFmtId="40" fontId="0" fillId="2" borderId="19" xfId="0" applyNumberFormat="1" applyFill="1" applyBorder="1" applyAlignment="1">
      <alignment horizontal="center"/>
    </xf>
    <xf numFmtId="40" fontId="0" fillId="2" borderId="21" xfId="0" applyNumberFormat="1" applyFill="1" applyBorder="1" applyAlignment="1">
      <alignment horizontal="center"/>
    </xf>
    <xf numFmtId="40" fontId="0" fillId="2" borderId="23" xfId="0" applyNumberFormat="1" applyFill="1" applyBorder="1" applyAlignment="1">
      <alignment horizontal="center"/>
    </xf>
    <xf numFmtId="40" fontId="2" fillId="2" borderId="24" xfId="0" applyNumberFormat="1" applyFont="1" applyFill="1" applyBorder="1" applyAlignment="1">
      <alignment horizontal="center"/>
    </xf>
    <xf numFmtId="40" fontId="2" fillId="2" borderId="23" xfId="0" applyNumberFormat="1" applyFont="1" applyFill="1" applyBorder="1" applyAlignment="1">
      <alignment horizontal="center"/>
    </xf>
    <xf numFmtId="40" fontId="0" fillId="0" borderId="0" xfId="0" applyNumberFormat="1"/>
    <xf numFmtId="0" fontId="0" fillId="2" borderId="25" xfId="0" applyFill="1" applyBorder="1"/>
    <xf numFmtId="0" fontId="0" fillId="2" borderId="1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0" fillId="2" borderId="17" xfId="0" applyNumberFormat="1" applyFill="1" applyBorder="1" applyAlignment="1">
      <alignment horizontal="center"/>
    </xf>
    <xf numFmtId="14" fontId="0" fillId="2" borderId="15" xfId="0" applyNumberFormat="1" applyFill="1" applyBorder="1" applyAlignment="1">
      <alignment horizontal="center"/>
    </xf>
    <xf numFmtId="0" fontId="0" fillId="2" borderId="17" xfId="0" applyFill="1" applyBorder="1"/>
    <xf numFmtId="2" fontId="0" fillId="2" borderId="0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14" fontId="0" fillId="2" borderId="24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3"/>
  <sheetViews>
    <sheetView tabSelected="1" zoomScale="75" workbookViewId="0">
      <pane ySplit="4" topLeftCell="A5" activePane="bottomLeft" state="frozenSplit"/>
      <selection pane="bottomLeft" activeCell="F54" sqref="F54"/>
    </sheetView>
  </sheetViews>
  <sheetFormatPr defaultRowHeight="13.2" x14ac:dyDescent="0.25"/>
  <cols>
    <col min="1" max="1" width="9.44140625" customWidth="1"/>
    <col min="17" max="17" width="10.44140625" customWidth="1"/>
  </cols>
  <sheetData>
    <row r="1" spans="1:19" ht="17.399999999999999" x14ac:dyDescent="0.3">
      <c r="A1" s="69" t="s">
        <v>31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S1" t="s">
        <v>8</v>
      </c>
    </row>
    <row r="2" spans="1:19" ht="13.8" thickBot="1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S2" t="s">
        <v>3</v>
      </c>
    </row>
    <row r="3" spans="1:19" ht="13.8" thickBot="1" x14ac:dyDescent="0.3">
      <c r="A3" s="60"/>
      <c r="B3" s="74" t="s">
        <v>2</v>
      </c>
      <c r="C3" s="75"/>
      <c r="D3" s="75"/>
      <c r="E3" s="76"/>
      <c r="F3" s="74" t="s">
        <v>3</v>
      </c>
      <c r="G3" s="76"/>
      <c r="H3" s="74" t="s">
        <v>4</v>
      </c>
      <c r="I3" s="75"/>
      <c r="J3" s="76"/>
      <c r="K3" s="74" t="s">
        <v>6</v>
      </c>
      <c r="L3" s="75"/>
      <c r="M3" s="75"/>
      <c r="N3" s="75"/>
      <c r="O3" s="3"/>
      <c r="P3" s="72" t="s">
        <v>7</v>
      </c>
      <c r="Q3" s="73"/>
      <c r="R3" s="70" t="s">
        <v>8</v>
      </c>
      <c r="S3" s="71"/>
    </row>
    <row r="4" spans="1:19" ht="13.8" thickBot="1" x14ac:dyDescent="0.3">
      <c r="A4" s="61" t="s">
        <v>9</v>
      </c>
      <c r="B4" s="5" t="s">
        <v>10</v>
      </c>
      <c r="C4" s="7" t="s">
        <v>11</v>
      </c>
      <c r="D4" s="7" t="s">
        <v>10</v>
      </c>
      <c r="E4" s="8" t="s">
        <v>11</v>
      </c>
      <c r="F4" s="5" t="s">
        <v>10</v>
      </c>
      <c r="G4" s="8" t="s">
        <v>11</v>
      </c>
      <c r="H4" s="5" t="s">
        <v>10</v>
      </c>
      <c r="I4" s="9" t="s">
        <v>12</v>
      </c>
      <c r="J4" s="8" t="s">
        <v>11</v>
      </c>
      <c r="K4" s="5" t="s">
        <v>13</v>
      </c>
      <c r="L4" s="7" t="s">
        <v>14</v>
      </c>
      <c r="M4" s="7" t="s">
        <v>3</v>
      </c>
      <c r="N4" s="7" t="s">
        <v>4</v>
      </c>
      <c r="O4" s="7" t="s">
        <v>15</v>
      </c>
      <c r="P4" s="4" t="s">
        <v>16</v>
      </c>
      <c r="Q4" s="62" t="s">
        <v>17</v>
      </c>
      <c r="R4" t="s">
        <v>3</v>
      </c>
      <c r="S4" s="11">
        <f>TRUNC(C5)</f>
        <v>22</v>
      </c>
    </row>
    <row r="5" spans="1:19" x14ac:dyDescent="0.25">
      <c r="A5" s="63">
        <v>36465</v>
      </c>
      <c r="B5" s="5" t="s">
        <v>18</v>
      </c>
      <c r="C5" s="13">
        <v>22.5</v>
      </c>
      <c r="D5" s="7" t="s">
        <v>19</v>
      </c>
      <c r="E5" s="14">
        <v>22.38</v>
      </c>
      <c r="F5" s="5" t="str">
        <f>B5</f>
        <v>Jan</v>
      </c>
      <c r="G5" s="14">
        <f>_xll.AMERB(C5,TRUNC(C5),0.06,0.06,0.35,$A6-$A5,0,100,0)</f>
        <v>0.83966798924392283</v>
      </c>
      <c r="H5" s="5" t="str">
        <f>D5</f>
        <v>Feb</v>
      </c>
      <c r="I5" s="15">
        <v>36539</v>
      </c>
      <c r="J5" s="14">
        <f>_xll.AMERB(E5,TRUNC(E5)-2,0.06,0.06,0.35,$I5-$A5,1,100,0)</f>
        <v>2.8221357530101763</v>
      </c>
      <c r="K5" s="16"/>
      <c r="L5" s="13"/>
      <c r="M5" s="13"/>
      <c r="N5" s="13"/>
      <c r="O5" s="13"/>
      <c r="P5" s="17"/>
      <c r="Q5" s="18"/>
      <c r="R5" t="s">
        <v>4</v>
      </c>
      <c r="S5" s="11">
        <f>TRUNC(E5)-2</f>
        <v>20</v>
      </c>
    </row>
    <row r="6" spans="1:19" x14ac:dyDescent="0.25">
      <c r="A6" s="63">
        <v>36509</v>
      </c>
      <c r="B6" s="20"/>
      <c r="C6" s="7">
        <v>26.36</v>
      </c>
      <c r="D6" s="9"/>
      <c r="E6" s="8"/>
      <c r="F6" s="20"/>
      <c r="G6" s="14">
        <f>MAX(TRUNC(C5)-C6,0)</f>
        <v>0</v>
      </c>
      <c r="H6" s="20"/>
      <c r="I6" s="9"/>
      <c r="J6" s="14"/>
      <c r="K6" s="20"/>
      <c r="L6" s="9"/>
      <c r="M6" s="9"/>
      <c r="N6" s="9"/>
      <c r="O6" s="9"/>
      <c r="P6" s="21"/>
      <c r="Q6" s="22"/>
      <c r="S6" s="11"/>
    </row>
    <row r="7" spans="1:19" x14ac:dyDescent="0.25">
      <c r="A7" s="64">
        <v>36514</v>
      </c>
      <c r="B7" s="28"/>
      <c r="C7" s="25">
        <v>26.54</v>
      </c>
      <c r="D7" s="26"/>
      <c r="E7" s="27">
        <v>26.34</v>
      </c>
      <c r="F7" s="28"/>
      <c r="G7" s="29"/>
      <c r="H7" s="28"/>
      <c r="I7" s="26"/>
      <c r="J7" s="30">
        <f>_xll.AMERB(E7,TRUNC(E5)-2,0.06,0.06,0.35,$I5-$A7,1,100,0)</f>
        <v>6.3397396511672302</v>
      </c>
      <c r="K7" s="32">
        <f>C5-C7</f>
        <v>-4.0399999999999991</v>
      </c>
      <c r="L7" s="33">
        <f>E7-E5</f>
        <v>3.9600000000000009</v>
      </c>
      <c r="M7" s="33">
        <f>G6-G5</f>
        <v>-0.83966798924392283</v>
      </c>
      <c r="N7" s="33">
        <f>J5-J7</f>
        <v>-3.5176038981570539</v>
      </c>
      <c r="O7" s="33">
        <f>C7-C5</f>
        <v>4.0399999999999991</v>
      </c>
      <c r="P7" s="34">
        <f>SUM(K7:O7)</f>
        <v>-0.39727188740097574</v>
      </c>
      <c r="Q7" s="35">
        <f>C7-C5</f>
        <v>4.0399999999999991</v>
      </c>
    </row>
    <row r="8" spans="1:19" x14ac:dyDescent="0.25">
      <c r="A8" s="65"/>
      <c r="B8" s="20"/>
      <c r="C8" s="9"/>
      <c r="D8" s="9"/>
      <c r="E8" s="36"/>
      <c r="F8" s="20"/>
      <c r="G8" s="36"/>
      <c r="H8" s="20"/>
      <c r="I8" s="9"/>
      <c r="J8" s="36"/>
      <c r="K8" s="20"/>
      <c r="L8" s="9"/>
      <c r="M8" s="9"/>
      <c r="N8" s="9"/>
      <c r="O8" s="9"/>
      <c r="P8" s="21"/>
      <c r="Q8" s="22"/>
      <c r="R8" t="s">
        <v>3</v>
      </c>
      <c r="S8" s="11">
        <f>TRUNC(C9)</f>
        <v>26</v>
      </c>
    </row>
    <row r="9" spans="1:19" x14ac:dyDescent="0.25">
      <c r="A9" s="63">
        <f>A7</f>
        <v>36514</v>
      </c>
      <c r="B9" s="5" t="str">
        <f>D5</f>
        <v>Feb</v>
      </c>
      <c r="C9" s="37">
        <f>E7</f>
        <v>26.34</v>
      </c>
      <c r="D9" s="7" t="s">
        <v>21</v>
      </c>
      <c r="E9" s="14">
        <v>25.54</v>
      </c>
      <c r="F9" s="5" t="str">
        <f>B9</f>
        <v>Feb</v>
      </c>
      <c r="G9" s="14">
        <f>_xll.AMERB(C9,TRUNC(C9),0.06,0.06,0.35,$A10-$A9,0,100,0)</f>
        <v>0.79400577458611554</v>
      </c>
      <c r="H9" s="5" t="str">
        <f>D9</f>
        <v>Mar</v>
      </c>
      <c r="I9" s="15">
        <v>36572</v>
      </c>
      <c r="J9" s="14">
        <f>_xll.AMERB(E9,TRUNC(E9)-2,0.06,0.06,0.35,$I9-$A9,1,100,0)</f>
        <v>2.9626535526462257</v>
      </c>
      <c r="K9" s="16"/>
      <c r="L9" s="13"/>
      <c r="M9" s="13"/>
      <c r="N9" s="13"/>
      <c r="O9" s="13"/>
      <c r="P9" s="17"/>
      <c r="Q9" s="38"/>
      <c r="R9" t="s">
        <v>4</v>
      </c>
      <c r="S9" s="11">
        <f>TRUNC(E9)-2</f>
        <v>23</v>
      </c>
    </row>
    <row r="10" spans="1:19" x14ac:dyDescent="0.25">
      <c r="A10" s="63">
        <v>36539</v>
      </c>
      <c r="B10" s="20"/>
      <c r="C10" s="7">
        <v>28.02</v>
      </c>
      <c r="D10" s="9"/>
      <c r="E10" s="8"/>
      <c r="F10" s="20"/>
      <c r="G10" s="14">
        <f>MAX(TRUNC(C9)-C10,0)</f>
        <v>0</v>
      </c>
      <c r="H10" s="20"/>
      <c r="I10" s="9"/>
      <c r="J10" s="14"/>
      <c r="K10" s="20"/>
      <c r="L10" s="9"/>
      <c r="M10" s="9"/>
      <c r="N10" s="9"/>
      <c r="O10" s="9"/>
      <c r="P10" s="21"/>
      <c r="Q10" s="22"/>
      <c r="S10" s="11"/>
    </row>
    <row r="11" spans="1:19" x14ac:dyDescent="0.25">
      <c r="A11" s="64">
        <v>36545</v>
      </c>
      <c r="B11" s="28"/>
      <c r="C11" s="25">
        <v>29.66</v>
      </c>
      <c r="D11" s="26"/>
      <c r="E11" s="27">
        <v>27.97</v>
      </c>
      <c r="F11" s="28"/>
      <c r="G11" s="29"/>
      <c r="H11" s="28"/>
      <c r="I11" s="26"/>
      <c r="J11" s="30">
        <f>_xll.AMERB(E11,TRUNC(E9)-2,0.06,0.06,0.35,$I9-$A11,1,100,0)</f>
        <v>4.9790596212133948</v>
      </c>
      <c r="K11" s="32">
        <f>C9-C11</f>
        <v>-3.3200000000000003</v>
      </c>
      <c r="L11" s="33">
        <f>E11-E9</f>
        <v>2.4299999999999997</v>
      </c>
      <c r="M11" s="33">
        <f>G10-G9</f>
        <v>-0.79400577458611554</v>
      </c>
      <c r="N11" s="33">
        <f>J9-J11</f>
        <v>-2.0164060685671692</v>
      </c>
      <c r="O11" s="33">
        <f>C11-C7</f>
        <v>3.120000000000001</v>
      </c>
      <c r="P11" s="39">
        <f>SUM(K11:O11)</f>
        <v>-0.58041184315328431</v>
      </c>
      <c r="Q11" s="40">
        <f>C11-C7</f>
        <v>3.120000000000001</v>
      </c>
    </row>
    <row r="12" spans="1:19" x14ac:dyDescent="0.25">
      <c r="A12" s="65"/>
      <c r="B12" s="20"/>
      <c r="C12" s="9"/>
      <c r="D12" s="9"/>
      <c r="E12" s="36"/>
      <c r="F12" s="20"/>
      <c r="G12" s="36"/>
      <c r="H12" s="20"/>
      <c r="I12" s="9"/>
      <c r="J12" s="36"/>
      <c r="K12" s="20"/>
      <c r="L12" s="9"/>
      <c r="M12" s="9"/>
      <c r="N12" s="9"/>
      <c r="O12" s="9"/>
      <c r="P12" s="41"/>
      <c r="Q12" s="42"/>
      <c r="R12" t="s">
        <v>3</v>
      </c>
      <c r="S12" s="11">
        <f>TRUNC(C13)</f>
        <v>27</v>
      </c>
    </row>
    <row r="13" spans="1:19" x14ac:dyDescent="0.25">
      <c r="A13" s="63">
        <f>A11</f>
        <v>36545</v>
      </c>
      <c r="B13" s="5" t="str">
        <f>D9</f>
        <v>Mar</v>
      </c>
      <c r="C13" s="37">
        <f>E11</f>
        <v>27.97</v>
      </c>
      <c r="D13" s="7" t="s">
        <v>22</v>
      </c>
      <c r="E13" s="14">
        <v>26.98</v>
      </c>
      <c r="F13" s="5" t="str">
        <f>B13</f>
        <v>Mar</v>
      </c>
      <c r="G13" s="14">
        <f>_xll.AMERB(C13,TRUNC(C13),0.06,0.06,0.35,$A14-$A13,0,100,0)</f>
        <v>0.62640323774533668</v>
      </c>
      <c r="H13" s="5" t="str">
        <f>D13</f>
        <v>Apr</v>
      </c>
      <c r="I13" s="15">
        <v>36601</v>
      </c>
      <c r="J13" s="14">
        <f>_xll.AMERB(E13,TRUNC(E13)-2,0.06,0.06,0.35,$I13-$A13,1,100,0)</f>
        <v>3.339667206657249</v>
      </c>
      <c r="K13" s="16"/>
      <c r="L13" s="13"/>
      <c r="M13" s="13"/>
      <c r="N13" s="13"/>
      <c r="O13" s="13"/>
      <c r="P13" s="43"/>
      <c r="Q13" s="44"/>
      <c r="R13" t="s">
        <v>4</v>
      </c>
      <c r="S13" s="11">
        <f>TRUNC(E13)-2</f>
        <v>24</v>
      </c>
    </row>
    <row r="14" spans="1:19" x14ac:dyDescent="0.25">
      <c r="A14" s="63">
        <v>36572</v>
      </c>
      <c r="B14" s="20"/>
      <c r="C14" s="7">
        <v>30.05</v>
      </c>
      <c r="D14" s="9"/>
      <c r="E14" s="8"/>
      <c r="F14" s="20"/>
      <c r="G14" s="14">
        <f>MAX(TRUNC(C13)-C14,0)</f>
        <v>0</v>
      </c>
      <c r="H14" s="20"/>
      <c r="I14" s="9"/>
      <c r="J14" s="14"/>
      <c r="K14" s="20"/>
      <c r="L14" s="9"/>
      <c r="M14" s="9"/>
      <c r="N14" s="9"/>
      <c r="O14" s="9"/>
      <c r="P14" s="41"/>
      <c r="Q14" s="42"/>
      <c r="S14" s="11"/>
    </row>
    <row r="15" spans="1:19" x14ac:dyDescent="0.25">
      <c r="A15" s="64">
        <v>36578</v>
      </c>
      <c r="B15" s="28"/>
      <c r="C15" s="25">
        <v>29.62</v>
      </c>
      <c r="D15" s="26"/>
      <c r="E15" s="27">
        <v>28.92</v>
      </c>
      <c r="F15" s="28"/>
      <c r="G15" s="29"/>
      <c r="H15" s="28"/>
      <c r="I15" s="26"/>
      <c r="J15" s="30">
        <f>_xll.AMERB(E15,TRUNC(E13)-2,0.06,0.06,0.35,$I13-$A15,1,100,0)</f>
        <v>4.9270788226948765</v>
      </c>
      <c r="K15" s="32">
        <f>C13-C15</f>
        <v>-1.6500000000000021</v>
      </c>
      <c r="L15" s="33">
        <f>E15-E13</f>
        <v>1.9400000000000013</v>
      </c>
      <c r="M15" s="33">
        <f>G14-G13</f>
        <v>-0.62640323774533668</v>
      </c>
      <c r="N15" s="33">
        <f>J13-J15</f>
        <v>-1.5874116160376275</v>
      </c>
      <c r="O15" s="33">
        <f>C15-C11</f>
        <v>-3.9999999999999147E-2</v>
      </c>
      <c r="P15" s="39">
        <f>SUM(K15:O15)</f>
        <v>-1.9638148537829641</v>
      </c>
      <c r="Q15" s="40">
        <f>C15-C11</f>
        <v>-3.9999999999999147E-2</v>
      </c>
    </row>
    <row r="16" spans="1:19" x14ac:dyDescent="0.25">
      <c r="A16" s="65"/>
      <c r="B16" s="20"/>
      <c r="C16" s="9"/>
      <c r="D16" s="9"/>
      <c r="E16" s="36"/>
      <c r="F16" s="20"/>
      <c r="G16" s="36"/>
      <c r="H16" s="20"/>
      <c r="I16" s="9"/>
      <c r="J16" s="36"/>
      <c r="K16" s="20"/>
      <c r="L16" s="9"/>
      <c r="M16" s="9"/>
      <c r="N16" s="9"/>
      <c r="O16" s="9"/>
      <c r="P16" s="41"/>
      <c r="Q16" s="42"/>
      <c r="R16" t="s">
        <v>3</v>
      </c>
      <c r="S16" s="11">
        <f>TRUNC(C17)</f>
        <v>28</v>
      </c>
    </row>
    <row r="17" spans="1:19" x14ac:dyDescent="0.25">
      <c r="A17" s="63">
        <f>A15</f>
        <v>36578</v>
      </c>
      <c r="B17" s="5" t="str">
        <f>D13</f>
        <v>Apr</v>
      </c>
      <c r="C17" s="37">
        <f>E15</f>
        <v>28.92</v>
      </c>
      <c r="D17" s="7" t="s">
        <v>23</v>
      </c>
      <c r="E17" s="14">
        <v>27.83</v>
      </c>
      <c r="F17" s="5" t="str">
        <f>B17</f>
        <v>Apr</v>
      </c>
      <c r="G17" s="14">
        <f>_xll.AMERB(C17,TRUNC(C17),0.06,0.06,0.35,$A18-$A17,0,100,0)</f>
        <v>0.60173450976320597</v>
      </c>
      <c r="H17" s="5" t="str">
        <f>D17</f>
        <v>May</v>
      </c>
      <c r="I17" s="15">
        <v>36630</v>
      </c>
      <c r="J17" s="14">
        <f>_xll.AMERB(E17,TRUNC(E17)-2,0.06,0.06,0.35,$I17-$A17,1,100,0)</f>
        <v>3.2181801926845965</v>
      </c>
      <c r="K17" s="16"/>
      <c r="L17" s="13"/>
      <c r="M17" s="13"/>
      <c r="N17" s="13"/>
      <c r="O17" s="13"/>
      <c r="P17" s="43"/>
      <c r="Q17" s="44"/>
      <c r="R17" t="s">
        <v>4</v>
      </c>
      <c r="S17" s="11">
        <f>TRUNC(E17)-2</f>
        <v>25</v>
      </c>
    </row>
    <row r="18" spans="1:19" x14ac:dyDescent="0.25">
      <c r="A18" s="63">
        <v>36601</v>
      </c>
      <c r="B18" s="20"/>
      <c r="C18" s="7">
        <v>31.09</v>
      </c>
      <c r="D18" s="9"/>
      <c r="E18" s="8"/>
      <c r="F18" s="20"/>
      <c r="G18" s="14">
        <f>MAX(TRUNC(C17)-C18,0)</f>
        <v>0</v>
      </c>
      <c r="H18" s="20"/>
      <c r="I18" s="9"/>
      <c r="J18" s="14"/>
      <c r="K18" s="20"/>
      <c r="L18" s="9"/>
      <c r="M18" s="9"/>
      <c r="N18" s="9"/>
      <c r="O18" s="9"/>
      <c r="P18" s="41"/>
      <c r="Q18" s="42"/>
      <c r="S18" s="11"/>
    </row>
    <row r="19" spans="1:19" x14ac:dyDescent="0.25">
      <c r="A19" s="64">
        <v>36606</v>
      </c>
      <c r="B19" s="28"/>
      <c r="C19" s="31">
        <v>28</v>
      </c>
      <c r="D19" s="26"/>
      <c r="E19" s="27">
        <v>27.81</v>
      </c>
      <c r="F19" s="28"/>
      <c r="G19" s="29"/>
      <c r="H19" s="28"/>
      <c r="I19" s="26"/>
      <c r="J19" s="30">
        <f>_xll.AMERB(E19,TRUNC(E17)-2,0.06,0.06,0.35,$I17-$A19,1,100,0)</f>
        <v>2.9374184661812457</v>
      </c>
      <c r="K19" s="32">
        <f>C17-C19</f>
        <v>0.92000000000000171</v>
      </c>
      <c r="L19" s="33">
        <f>E19-E17</f>
        <v>-1.9999999999999574E-2</v>
      </c>
      <c r="M19" s="33">
        <f>G18-G17</f>
        <v>-0.60173450976320597</v>
      </c>
      <c r="N19" s="33">
        <f>J17-J19</f>
        <v>0.28076172650335085</v>
      </c>
      <c r="O19" s="33">
        <f>C19-C15</f>
        <v>-1.620000000000001</v>
      </c>
      <c r="P19" s="39">
        <f>SUM(K19:O19)</f>
        <v>-1.0409727832598539</v>
      </c>
      <c r="Q19" s="40">
        <f>C19-C15</f>
        <v>-1.620000000000001</v>
      </c>
    </row>
    <row r="20" spans="1:19" x14ac:dyDescent="0.25">
      <c r="A20" s="65"/>
      <c r="B20" s="20"/>
      <c r="C20" s="9"/>
      <c r="D20" s="9"/>
      <c r="E20" s="36"/>
      <c r="F20" s="20"/>
      <c r="G20" s="36"/>
      <c r="H20" s="20"/>
      <c r="I20" s="9"/>
      <c r="J20" s="36"/>
      <c r="K20" s="20"/>
      <c r="L20" s="9"/>
      <c r="M20" s="9"/>
      <c r="N20" s="9"/>
      <c r="O20" s="9"/>
      <c r="P20" s="41"/>
      <c r="Q20" s="42"/>
      <c r="R20" t="s">
        <v>3</v>
      </c>
      <c r="S20" s="11">
        <f>TRUNC(C21)</f>
        <v>27</v>
      </c>
    </row>
    <row r="21" spans="1:19" x14ac:dyDescent="0.25">
      <c r="A21" s="63">
        <f>A19</f>
        <v>36606</v>
      </c>
      <c r="B21" s="5" t="str">
        <f>D17</f>
        <v>May</v>
      </c>
      <c r="C21" s="37">
        <f>E19</f>
        <v>27.81</v>
      </c>
      <c r="D21" s="7" t="s">
        <v>24</v>
      </c>
      <c r="E21" s="14">
        <v>27.06</v>
      </c>
      <c r="F21" s="5" t="str">
        <f>B21</f>
        <v>May</v>
      </c>
      <c r="G21" s="14">
        <f>_xll.AMERB(C21,TRUNC(C21),0.06,0.06,0.35,$A22-$A21,0,100,0)</f>
        <v>0.62796355855217789</v>
      </c>
      <c r="H21" s="5" t="str">
        <f>D21</f>
        <v>Jun</v>
      </c>
      <c r="I21" s="15">
        <v>36663</v>
      </c>
      <c r="J21" s="14">
        <f>_xll.AMERB(E21,TRUNC(E21)-2,0.06,0.06,0.35,$I21-$A21,1,100,0)</f>
        <v>2.6740564004992584</v>
      </c>
      <c r="K21" s="16"/>
      <c r="L21" s="13"/>
      <c r="M21" s="13"/>
      <c r="N21" s="13"/>
      <c r="O21" s="13"/>
      <c r="P21" s="43"/>
      <c r="Q21" s="44"/>
      <c r="R21" t="s">
        <v>4</v>
      </c>
      <c r="S21" s="11">
        <f>TRUNC(E21)-2</f>
        <v>25</v>
      </c>
    </row>
    <row r="22" spans="1:19" x14ac:dyDescent="0.25">
      <c r="A22" s="63">
        <v>36630</v>
      </c>
      <c r="B22" s="20"/>
      <c r="C22" s="7">
        <v>25.57</v>
      </c>
      <c r="D22" s="9"/>
      <c r="E22" s="8"/>
      <c r="F22" s="20"/>
      <c r="G22" s="14">
        <f>MAX(TRUNC(C21)-C22,0)</f>
        <v>1.4299999999999997</v>
      </c>
      <c r="H22" s="20"/>
      <c r="I22" s="9"/>
      <c r="J22" s="14"/>
      <c r="K22" s="20"/>
      <c r="L22" s="9"/>
      <c r="M22" s="9"/>
      <c r="N22" s="9"/>
      <c r="O22" s="9"/>
      <c r="P22" s="41"/>
      <c r="Q22" s="42"/>
      <c r="S22" s="11"/>
    </row>
    <row r="23" spans="1:19" x14ac:dyDescent="0.25">
      <c r="A23" s="64">
        <v>36635</v>
      </c>
      <c r="B23" s="28"/>
      <c r="C23" s="25">
        <v>27.35</v>
      </c>
      <c r="D23" s="26"/>
      <c r="E23" s="27">
        <v>25.8</v>
      </c>
      <c r="F23" s="28"/>
      <c r="G23" s="29"/>
      <c r="H23" s="28"/>
      <c r="I23" s="26"/>
      <c r="J23" s="30">
        <f>_xll.AMERB(E23,TRUNC(E21)-2,0.06,0.06,0.35,$I21-$A23,1,100,0)</f>
        <v>1.4296057715514534</v>
      </c>
      <c r="K23" s="32">
        <f>C21-C23</f>
        <v>0.4599999999999973</v>
      </c>
      <c r="L23" s="33">
        <f>E23-E21</f>
        <v>-1.259999999999998</v>
      </c>
      <c r="M23" s="33">
        <f>G22-G21</f>
        <v>0.80203644144782182</v>
      </c>
      <c r="N23" s="33">
        <f>J21-J23</f>
        <v>1.244450628947805</v>
      </c>
      <c r="O23" s="33">
        <f>C23-C19</f>
        <v>-0.64999999999999858</v>
      </c>
      <c r="P23" s="39">
        <f>SUM(K23:O23)</f>
        <v>0.59648707039562754</v>
      </c>
      <c r="Q23" s="40">
        <f>C23-C19</f>
        <v>-0.64999999999999858</v>
      </c>
    </row>
    <row r="24" spans="1:19" x14ac:dyDescent="0.25">
      <c r="A24" s="65"/>
      <c r="B24" s="20"/>
      <c r="C24" s="9"/>
      <c r="D24" s="9"/>
      <c r="E24" s="36"/>
      <c r="F24" s="20"/>
      <c r="G24" s="36"/>
      <c r="H24" s="20"/>
      <c r="I24" s="9"/>
      <c r="J24" s="36"/>
      <c r="K24" s="20"/>
      <c r="L24" s="9"/>
      <c r="M24" s="9"/>
      <c r="N24" s="9"/>
      <c r="O24" s="9"/>
      <c r="P24" s="41"/>
      <c r="Q24" s="42"/>
      <c r="R24" t="s">
        <v>3</v>
      </c>
      <c r="S24" s="11">
        <f>TRUNC(C25)</f>
        <v>25</v>
      </c>
    </row>
    <row r="25" spans="1:19" x14ac:dyDescent="0.25">
      <c r="A25" s="63">
        <f>A23</f>
        <v>36635</v>
      </c>
      <c r="B25" s="5" t="str">
        <f>D21</f>
        <v>Jun</v>
      </c>
      <c r="C25" s="37">
        <f>E23</f>
        <v>25.8</v>
      </c>
      <c r="D25" s="7" t="s">
        <v>25</v>
      </c>
      <c r="E25" s="14">
        <v>25.25</v>
      </c>
      <c r="F25" s="5" t="str">
        <f>B25</f>
        <v>Jun</v>
      </c>
      <c r="G25" s="14">
        <f>_xll.AMERB(C25,TRUNC(C25),0.06,0.06,0.35,$A26-$A25,0,100,0)</f>
        <v>0.63238373747266097</v>
      </c>
      <c r="H25" s="5" t="str">
        <f>D25</f>
        <v>Jul</v>
      </c>
      <c r="I25" s="15">
        <v>36692</v>
      </c>
      <c r="J25" s="14">
        <f>_xll.AMERB(E25,TRUNC(E25)-2,0.06,0.06,0.35,$I25-$A25,1,100,0)</f>
        <v>2.7291189681729624</v>
      </c>
      <c r="K25" s="16"/>
      <c r="L25" s="13"/>
      <c r="M25" s="13"/>
      <c r="N25" s="13"/>
      <c r="O25" s="13"/>
      <c r="P25" s="43"/>
      <c r="Q25" s="44"/>
      <c r="R25" t="s">
        <v>4</v>
      </c>
      <c r="S25" s="11">
        <f>TRUNC(E25)-2</f>
        <v>23</v>
      </c>
    </row>
    <row r="26" spans="1:19" x14ac:dyDescent="0.25">
      <c r="A26" s="63">
        <v>36663</v>
      </c>
      <c r="B26" s="20"/>
      <c r="C26" s="7">
        <v>29.32</v>
      </c>
      <c r="D26" s="9"/>
      <c r="E26" s="8"/>
      <c r="F26" s="20"/>
      <c r="G26" s="14">
        <f>MAX(TRUNC(C25)-C26,0)</f>
        <v>0</v>
      </c>
      <c r="H26" s="20"/>
      <c r="I26" s="9"/>
      <c r="J26" s="14"/>
      <c r="K26" s="20"/>
      <c r="L26" s="9"/>
      <c r="M26" s="9"/>
      <c r="N26" s="9"/>
      <c r="O26" s="9"/>
      <c r="P26" s="41"/>
      <c r="Q26" s="42"/>
      <c r="S26" s="11"/>
    </row>
    <row r="27" spans="1:19" x14ac:dyDescent="0.25">
      <c r="A27" s="64">
        <v>36668</v>
      </c>
      <c r="B27" s="28"/>
      <c r="C27" s="25">
        <v>28.61</v>
      </c>
      <c r="D27" s="26"/>
      <c r="E27" s="27">
        <v>28.73</v>
      </c>
      <c r="F27" s="28"/>
      <c r="G27" s="29"/>
      <c r="H27" s="28"/>
      <c r="I27" s="26"/>
      <c r="J27" s="30">
        <f>_xll.AMERB(E27,TRUNC(E25)-2,0.06,0.06,0.35,$I25-$A27,1,100,0)</f>
        <v>5.7302895109006649</v>
      </c>
      <c r="K27" s="32">
        <f>C25-C27</f>
        <v>-2.8099999999999987</v>
      </c>
      <c r="L27" s="33">
        <f>E27-E25</f>
        <v>3.4800000000000004</v>
      </c>
      <c r="M27" s="33">
        <f>G26-G25</f>
        <v>-0.63238373747266097</v>
      </c>
      <c r="N27" s="33">
        <f>J25-J27</f>
        <v>-3.0011705427277025</v>
      </c>
      <c r="O27" s="33">
        <f>C27-C23</f>
        <v>1.259999999999998</v>
      </c>
      <c r="P27" s="39">
        <f>SUM(K27:O27)</f>
        <v>-1.7035542802003638</v>
      </c>
      <c r="Q27" s="40">
        <f>C27-C23</f>
        <v>1.259999999999998</v>
      </c>
    </row>
    <row r="28" spans="1:19" x14ac:dyDescent="0.25">
      <c r="A28" s="65"/>
      <c r="B28" s="20"/>
      <c r="C28" s="9"/>
      <c r="D28" s="9"/>
      <c r="E28" s="36"/>
      <c r="F28" s="20"/>
      <c r="G28" s="36"/>
      <c r="H28" s="20"/>
      <c r="I28" s="9"/>
      <c r="J28" s="36"/>
      <c r="K28" s="20"/>
      <c r="L28" s="9"/>
      <c r="M28" s="9"/>
      <c r="N28" s="9"/>
      <c r="O28" s="9"/>
      <c r="P28" s="41"/>
      <c r="Q28" s="42"/>
      <c r="R28" t="s">
        <v>3</v>
      </c>
      <c r="S28" s="11">
        <f>TRUNC(C29)</f>
        <v>28</v>
      </c>
    </row>
    <row r="29" spans="1:19" x14ac:dyDescent="0.25">
      <c r="A29" s="63">
        <f>A27</f>
        <v>36668</v>
      </c>
      <c r="B29" s="5" t="str">
        <f>D25</f>
        <v>Jul</v>
      </c>
      <c r="C29" s="37">
        <f>E27</f>
        <v>28.73</v>
      </c>
      <c r="D29" s="7" t="s">
        <v>26</v>
      </c>
      <c r="E29" s="14">
        <v>28.32</v>
      </c>
      <c r="F29" s="5" t="str">
        <f>B29</f>
        <v>Jul</v>
      </c>
      <c r="G29" s="14">
        <f>_xll.AMERB(C29,TRUNC(C29),0.06,0.06,0.35,$A30-$A29,0,100,0)</f>
        <v>0.69125136617949468</v>
      </c>
      <c r="H29" s="5" t="str">
        <f>D29</f>
        <v>Aug</v>
      </c>
      <c r="I29" s="15">
        <v>36724</v>
      </c>
      <c r="J29" s="14">
        <f>_xll.AMERB(E29,TRUNC(E29)-2,0.06,0.06,0.35,$I29-$A29,1,100,0)</f>
        <v>2.9020993049107178</v>
      </c>
      <c r="K29" s="16"/>
      <c r="L29" s="13"/>
      <c r="M29" s="13"/>
      <c r="N29" s="13"/>
      <c r="O29" s="13"/>
      <c r="P29" s="43"/>
      <c r="Q29" s="44"/>
      <c r="R29" t="s">
        <v>4</v>
      </c>
      <c r="S29" s="11">
        <f>TRUNC(E29)-2</f>
        <v>26</v>
      </c>
    </row>
    <row r="30" spans="1:19" x14ac:dyDescent="0.25">
      <c r="A30" s="63">
        <v>36692</v>
      </c>
      <c r="B30" s="20"/>
      <c r="C30" s="7">
        <v>32.950000000000003</v>
      </c>
      <c r="D30" s="9"/>
      <c r="E30" s="8"/>
      <c r="F30" s="20"/>
      <c r="G30" s="14">
        <f>MAX(TRUNC(C29)-C30,0)</f>
        <v>0</v>
      </c>
      <c r="H30" s="20"/>
      <c r="I30" s="9"/>
      <c r="J30" s="14"/>
      <c r="K30" s="20"/>
      <c r="L30" s="9"/>
      <c r="M30" s="9"/>
      <c r="N30" s="9"/>
      <c r="O30" s="9"/>
      <c r="P30" s="41"/>
      <c r="Q30" s="42"/>
      <c r="S30" s="11"/>
    </row>
    <row r="31" spans="1:19" x14ac:dyDescent="0.25">
      <c r="A31" s="64">
        <v>36697</v>
      </c>
      <c r="B31" s="28"/>
      <c r="C31" s="25">
        <v>33.049999999999997</v>
      </c>
      <c r="D31" s="26"/>
      <c r="E31" s="27">
        <v>30.65</v>
      </c>
      <c r="F31" s="28"/>
      <c r="G31" s="29"/>
      <c r="H31" s="28"/>
      <c r="I31" s="26"/>
      <c r="J31" s="30">
        <f>_xll.AMERB(E31,TRUNC(E29)-2,0.06,0.06,0.35,$I29-$A31,1,100,0)</f>
        <v>4.6852960831554835</v>
      </c>
      <c r="K31" s="32">
        <f>C29-C31</f>
        <v>-4.3199999999999967</v>
      </c>
      <c r="L31" s="33">
        <f>E31-E29</f>
        <v>2.3299999999999983</v>
      </c>
      <c r="M31" s="33">
        <f>G30-G29</f>
        <v>-0.69125136617949468</v>
      </c>
      <c r="N31" s="33">
        <f>J29-J31</f>
        <v>-1.7831967782447657</v>
      </c>
      <c r="O31" s="33">
        <f>C31-C27</f>
        <v>4.4399999999999977</v>
      </c>
      <c r="P31" s="39">
        <f>SUM(K31:O31)</f>
        <v>-2.4448144424260576E-2</v>
      </c>
      <c r="Q31" s="40">
        <f>C31-C27</f>
        <v>4.4399999999999977</v>
      </c>
    </row>
    <row r="32" spans="1:19" x14ac:dyDescent="0.25">
      <c r="A32" s="65"/>
      <c r="B32" s="20"/>
      <c r="C32" s="9"/>
      <c r="D32" s="9"/>
      <c r="E32" s="36"/>
      <c r="F32" s="20"/>
      <c r="G32" s="36"/>
      <c r="H32" s="20"/>
      <c r="I32" s="9"/>
      <c r="J32" s="36"/>
      <c r="K32" s="20"/>
      <c r="L32" s="9"/>
      <c r="M32" s="9"/>
      <c r="N32" s="9"/>
      <c r="O32" s="9"/>
      <c r="P32" s="41"/>
      <c r="Q32" s="42"/>
      <c r="R32" t="s">
        <v>3</v>
      </c>
      <c r="S32" s="11">
        <f>TRUNC(C33)</f>
        <v>30</v>
      </c>
    </row>
    <row r="33" spans="1:19" x14ac:dyDescent="0.25">
      <c r="A33" s="63">
        <f>A31</f>
        <v>36697</v>
      </c>
      <c r="B33" s="5" t="str">
        <f>D29</f>
        <v>Aug</v>
      </c>
      <c r="C33" s="37">
        <f>E31</f>
        <v>30.65</v>
      </c>
      <c r="D33" s="7" t="s">
        <v>27</v>
      </c>
      <c r="E33" s="14">
        <v>29.49</v>
      </c>
      <c r="F33" s="5" t="str">
        <f>B33</f>
        <v>Aug</v>
      </c>
      <c r="G33" s="14">
        <f>_xll.AMERB(C33,TRUNC(C33),0.06,0.06,0.35,$A34-$A33,0,100,0)</f>
        <v>0.85118716569955322</v>
      </c>
      <c r="H33" s="5" t="str">
        <f>D33</f>
        <v>Sep</v>
      </c>
      <c r="I33" s="15">
        <v>36755</v>
      </c>
      <c r="J33" s="14">
        <f>_xll.AMERB(E33,TRUNC(E33)-2,0.06,0.06,0.35,$I33-$A33,1,100,0)</f>
        <v>3.0967526773614047</v>
      </c>
      <c r="K33" s="16"/>
      <c r="L33" s="13"/>
      <c r="M33" s="13"/>
      <c r="N33" s="13"/>
      <c r="O33" s="13"/>
      <c r="P33" s="43"/>
      <c r="Q33" s="44"/>
      <c r="R33" t="s">
        <v>4</v>
      </c>
      <c r="S33" s="11">
        <f>TRUNC(E33)-2</f>
        <v>27</v>
      </c>
    </row>
    <row r="34" spans="1:19" x14ac:dyDescent="0.25">
      <c r="A34" s="63">
        <v>36724</v>
      </c>
      <c r="B34" s="20"/>
      <c r="C34" s="7">
        <v>30.83</v>
      </c>
      <c r="D34" s="9"/>
      <c r="E34" s="8"/>
      <c r="F34" s="20"/>
      <c r="G34" s="14">
        <f>MAX(TRUNC(C33)-C34,0)</f>
        <v>0</v>
      </c>
      <c r="H34" s="20"/>
      <c r="I34" s="9"/>
      <c r="J34" s="14"/>
      <c r="K34" s="20"/>
      <c r="L34" s="9"/>
      <c r="M34" s="9"/>
      <c r="N34" s="9"/>
      <c r="O34" s="9"/>
      <c r="P34" s="41"/>
      <c r="Q34" s="42"/>
      <c r="S34" s="11"/>
    </row>
    <row r="35" spans="1:19" x14ac:dyDescent="0.25">
      <c r="A35" s="64">
        <v>36727</v>
      </c>
      <c r="B35" s="28"/>
      <c r="C35" s="25">
        <v>30.93</v>
      </c>
      <c r="D35" s="26"/>
      <c r="E35" s="27">
        <v>29.77</v>
      </c>
      <c r="F35" s="28"/>
      <c r="G35" s="29"/>
      <c r="H35" s="28"/>
      <c r="I35" s="26"/>
      <c r="J35" s="30">
        <f>_xll.AMERB(E35,TRUNC(E33)-2,0.06,0.06,0.35,$I33-$A35,1,100,0)</f>
        <v>2.9841930560255223</v>
      </c>
      <c r="K35" s="32">
        <f>C33-C35</f>
        <v>-0.28000000000000114</v>
      </c>
      <c r="L35" s="33">
        <f>E35-E33</f>
        <v>0.28000000000000114</v>
      </c>
      <c r="M35" s="33">
        <f>G34-G33</f>
        <v>-0.85118716569955322</v>
      </c>
      <c r="N35" s="33">
        <f>J33-J35</f>
        <v>0.11255962133588238</v>
      </c>
      <c r="O35" s="33">
        <f>C35-C31</f>
        <v>-2.1199999999999974</v>
      </c>
      <c r="P35" s="39">
        <f>SUM(K35:O35)</f>
        <v>-2.8586275443636682</v>
      </c>
      <c r="Q35" s="40">
        <f>C35-C31</f>
        <v>-2.1199999999999974</v>
      </c>
    </row>
    <row r="36" spans="1:19" x14ac:dyDescent="0.25">
      <c r="A36" s="65"/>
      <c r="B36" s="20"/>
      <c r="C36" s="9"/>
      <c r="D36" s="9"/>
      <c r="E36" s="36"/>
      <c r="F36" s="20"/>
      <c r="G36" s="36"/>
      <c r="H36" s="20"/>
      <c r="I36" s="9"/>
      <c r="J36" s="36"/>
      <c r="K36" s="20"/>
      <c r="L36" s="9"/>
      <c r="M36" s="9"/>
      <c r="N36" s="9"/>
      <c r="O36" s="9"/>
      <c r="P36" s="41"/>
      <c r="Q36" s="42"/>
      <c r="R36" t="s">
        <v>3</v>
      </c>
      <c r="S36" s="11">
        <f>TRUNC(C37)</f>
        <v>29</v>
      </c>
    </row>
    <row r="37" spans="1:19" x14ac:dyDescent="0.25">
      <c r="A37" s="63">
        <f>A35</f>
        <v>36727</v>
      </c>
      <c r="B37" s="5" t="str">
        <f>D33</f>
        <v>Sep</v>
      </c>
      <c r="C37" s="37">
        <f>E35</f>
        <v>29.77</v>
      </c>
      <c r="D37" s="7" t="s">
        <v>28</v>
      </c>
      <c r="E37" s="14">
        <v>29.31</v>
      </c>
      <c r="F37" s="5" t="str">
        <f>B37</f>
        <v>Sep</v>
      </c>
      <c r="G37" s="14">
        <f>_xll.AMERB(C37,TRUNC(C37),0.06,0.06,0.35,$A38-$A37,0,100,0)</f>
        <v>0.79082031820701715</v>
      </c>
      <c r="H37" s="5" t="str">
        <f>D37</f>
        <v>Oct</v>
      </c>
      <c r="I37" s="15">
        <v>36784</v>
      </c>
      <c r="J37" s="14">
        <f>_xll.AMERB(E37,TRUNC(E37)-2,0.06,0.06,0.35,$I37-$A37,1,100,0)</f>
        <v>2.948692163792749</v>
      </c>
      <c r="K37" s="16"/>
      <c r="L37" s="13"/>
      <c r="M37" s="13"/>
      <c r="N37" s="13"/>
      <c r="O37" s="13"/>
      <c r="P37" s="43"/>
      <c r="Q37" s="44"/>
      <c r="R37" t="s">
        <v>4</v>
      </c>
      <c r="S37" s="11">
        <f>TRUNC(E37)-2</f>
        <v>27</v>
      </c>
    </row>
    <row r="38" spans="1:19" x14ac:dyDescent="0.25">
      <c r="A38" s="63">
        <v>36755</v>
      </c>
      <c r="B38" s="20"/>
      <c r="C38" s="7">
        <v>31.94</v>
      </c>
      <c r="D38" s="9"/>
      <c r="E38" s="8"/>
      <c r="F38" s="20"/>
      <c r="G38" s="14">
        <f>MAX(TRUNC(C37)-C38,0)</f>
        <v>0</v>
      </c>
      <c r="H38" s="20"/>
      <c r="I38" s="9"/>
      <c r="J38" s="14"/>
      <c r="K38" s="20"/>
      <c r="L38" s="9"/>
      <c r="M38" s="9"/>
      <c r="N38" s="9"/>
      <c r="O38" s="9"/>
      <c r="P38" s="41"/>
      <c r="Q38" s="42"/>
      <c r="S38" s="11"/>
    </row>
    <row r="39" spans="1:19" x14ac:dyDescent="0.25">
      <c r="A39" s="64">
        <v>36760</v>
      </c>
      <c r="B39" s="28"/>
      <c r="C39" s="25">
        <v>31.22</v>
      </c>
      <c r="D39" s="26"/>
      <c r="E39" s="27">
        <v>31.22</v>
      </c>
      <c r="F39" s="28"/>
      <c r="G39" s="29"/>
      <c r="H39" s="28"/>
      <c r="I39" s="26"/>
      <c r="J39" s="30">
        <f>_xll.AMERB(E39,TRUNC(E37)-2,0.06,0.06,0.35,$I37-$A39,1,100,0)</f>
        <v>4.2679610848737886</v>
      </c>
      <c r="K39" s="32">
        <f>C37-C39</f>
        <v>-1.4499999999999993</v>
      </c>
      <c r="L39" s="33">
        <f>E39-E37</f>
        <v>1.9100000000000001</v>
      </c>
      <c r="M39" s="33">
        <f>G38-G37</f>
        <v>-0.79082031820701715</v>
      </c>
      <c r="N39" s="33">
        <f>J37-J39</f>
        <v>-1.3192689210810395</v>
      </c>
      <c r="O39" s="33">
        <f>C39-C35</f>
        <v>0.28999999999999915</v>
      </c>
      <c r="P39" s="39">
        <f>SUM(K39:O39)</f>
        <v>-1.3600892392880568</v>
      </c>
      <c r="Q39" s="40">
        <f>C39-C35</f>
        <v>0.28999999999999915</v>
      </c>
    </row>
    <row r="40" spans="1:19" x14ac:dyDescent="0.25">
      <c r="A40" s="65"/>
      <c r="B40" s="20"/>
      <c r="C40" s="9"/>
      <c r="D40" s="9"/>
      <c r="E40" s="36"/>
      <c r="F40" s="20"/>
      <c r="G40" s="36"/>
      <c r="H40" s="20"/>
      <c r="I40" s="9"/>
      <c r="J40" s="36"/>
      <c r="K40" s="20"/>
      <c r="L40" s="9"/>
      <c r="M40" s="9"/>
      <c r="N40" s="9"/>
      <c r="O40" s="9"/>
      <c r="P40" s="41"/>
      <c r="Q40" s="42"/>
      <c r="R40" t="s">
        <v>3</v>
      </c>
      <c r="S40" s="11">
        <f>TRUNC(C41)</f>
        <v>31</v>
      </c>
    </row>
    <row r="41" spans="1:19" x14ac:dyDescent="0.25">
      <c r="A41" s="63">
        <f>A39</f>
        <v>36760</v>
      </c>
      <c r="B41" s="5" t="str">
        <f>D37</f>
        <v>Oct</v>
      </c>
      <c r="C41" s="37">
        <f>E39</f>
        <v>31.22</v>
      </c>
      <c r="D41" s="7" t="s">
        <v>29</v>
      </c>
      <c r="E41" s="14">
        <v>30.83</v>
      </c>
      <c r="F41" s="5" t="str">
        <f>B41</f>
        <v>Oct</v>
      </c>
      <c r="G41" s="14">
        <f>_xll.AMERB(C41,TRUNC(C41),0.06,0.06,0.35,$A42-$A41,0,100,0)</f>
        <v>1.0057044425495334</v>
      </c>
      <c r="H41" s="5" t="str">
        <f>D41</f>
        <v>Nov</v>
      </c>
      <c r="I41" s="15">
        <v>36816</v>
      </c>
      <c r="J41" s="14">
        <f>_xll.AMERB(E41,TRUNC(E41)-2,0.06,0.06,0.35,$I41-$A41,1,100,0)</f>
        <v>3.3821260540267319</v>
      </c>
      <c r="K41" s="16"/>
      <c r="L41" s="13"/>
      <c r="M41" s="13"/>
      <c r="N41" s="13"/>
      <c r="O41" s="13"/>
      <c r="P41" s="43"/>
      <c r="Q41" s="44"/>
      <c r="R41" t="s">
        <v>4</v>
      </c>
      <c r="S41" s="11">
        <f>TRUNC(E41)-2</f>
        <v>28</v>
      </c>
    </row>
    <row r="42" spans="1:19" x14ac:dyDescent="0.25">
      <c r="A42" s="63">
        <v>36784</v>
      </c>
      <c r="B42" s="20"/>
      <c r="C42" s="7">
        <v>35.92</v>
      </c>
      <c r="D42" s="9"/>
      <c r="E42" s="8"/>
      <c r="F42" s="20"/>
      <c r="G42" s="14">
        <f>MAX(TRUNC(C41)-C42,0)</f>
        <v>0</v>
      </c>
      <c r="H42" s="20"/>
      <c r="I42" s="9"/>
      <c r="J42" s="14"/>
      <c r="K42" s="20"/>
      <c r="L42" s="9"/>
      <c r="M42" s="9"/>
      <c r="N42" s="9"/>
      <c r="O42" s="9"/>
      <c r="P42" s="41"/>
      <c r="Q42" s="42"/>
      <c r="S42" s="11"/>
    </row>
    <row r="43" spans="1:19" ht="13.8" thickBot="1" x14ac:dyDescent="0.3">
      <c r="A43" s="68">
        <v>36789</v>
      </c>
      <c r="B43" s="50"/>
      <c r="C43" s="47">
        <v>37.200000000000003</v>
      </c>
      <c r="D43" s="48"/>
      <c r="E43" s="49">
        <v>35.24</v>
      </c>
      <c r="F43" s="50"/>
      <c r="G43" s="51"/>
      <c r="H43" s="50"/>
      <c r="I43" s="48"/>
      <c r="J43" s="52">
        <f>_xll.AMERB(E43,TRUNC(E41)-2,0.06,0.06,0.35,$I41-$A43,1,100,0)</f>
        <v>7.2405908657102689</v>
      </c>
      <c r="K43" s="54">
        <f>C41-C43</f>
        <v>-5.980000000000004</v>
      </c>
      <c r="L43" s="55">
        <f>E43-E41</f>
        <v>4.4100000000000037</v>
      </c>
      <c r="M43" s="55">
        <f>G42-G41</f>
        <v>-1.0057044425495334</v>
      </c>
      <c r="N43" s="55">
        <f>J41-J43</f>
        <v>-3.8584648116835369</v>
      </c>
      <c r="O43" s="56">
        <f>C43-C39</f>
        <v>5.980000000000004</v>
      </c>
      <c r="P43" s="57">
        <f>SUM(K43:O43)</f>
        <v>-0.45416925423306687</v>
      </c>
      <c r="Q43" s="58">
        <f>C43-C39</f>
        <v>5.980000000000004</v>
      </c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9" x14ac:dyDescent="0.25">
      <c r="C45" s="11">
        <f>C43-C5</f>
        <v>14.700000000000003</v>
      </c>
      <c r="P45" s="59">
        <f>SUM(P7:P43)</f>
        <v>-9.7868727597108673</v>
      </c>
      <c r="Q45" s="59">
        <f>SUM(Q7:Q43)</f>
        <v>14.700000000000003</v>
      </c>
    </row>
    <row r="53" spans="6:6" x14ac:dyDescent="0.25">
      <c r="F53" t="s">
        <v>33</v>
      </c>
    </row>
  </sheetData>
  <mergeCells count="7">
    <mergeCell ref="A1:Q1"/>
    <mergeCell ref="R3:S3"/>
    <mergeCell ref="P3:Q3"/>
    <mergeCell ref="H3:J3"/>
    <mergeCell ref="B3:E3"/>
    <mergeCell ref="F3:G3"/>
    <mergeCell ref="K3:N3"/>
  </mergeCells>
  <pageMargins left="0.25" right="0.25" top="1" bottom="1" header="0.5" footer="0.5"/>
  <pageSetup scale="8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5"/>
  <sheetViews>
    <sheetView topLeftCell="N1" zoomScale="75" workbookViewId="0">
      <pane ySplit="4" topLeftCell="A14" activePane="bottomLeft" state="frozenSplit"/>
      <selection pane="bottomLeft" activeCell="M49" sqref="M49"/>
    </sheetView>
  </sheetViews>
  <sheetFormatPr defaultRowHeight="13.2" x14ac:dyDescent="0.25"/>
  <cols>
    <col min="1" max="1" width="9.44140625" customWidth="1"/>
    <col min="17" max="17" width="11.44140625" bestFit="1" customWidth="1"/>
  </cols>
  <sheetData>
    <row r="1" spans="1:19" ht="17.399999999999999" x14ac:dyDescent="0.3">
      <c r="A1" s="69" t="s">
        <v>32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19" ht="13.8" thickBot="1" x14ac:dyDescent="0.3">
      <c r="A2" s="1" t="s">
        <v>30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13.8" thickBot="1" x14ac:dyDescent="0.3">
      <c r="A3" s="60"/>
      <c r="B3" s="74" t="s">
        <v>2</v>
      </c>
      <c r="C3" s="75"/>
      <c r="D3" s="75"/>
      <c r="E3" s="76"/>
      <c r="F3" s="74" t="s">
        <v>3</v>
      </c>
      <c r="G3" s="76"/>
      <c r="H3" s="74" t="s">
        <v>4</v>
      </c>
      <c r="I3" s="75"/>
      <c r="J3" s="76"/>
      <c r="K3" s="75" t="s">
        <v>6</v>
      </c>
      <c r="L3" s="75"/>
      <c r="M3" s="75"/>
      <c r="N3" s="75"/>
      <c r="O3" s="3"/>
      <c r="P3" s="72" t="s">
        <v>7</v>
      </c>
      <c r="Q3" s="73"/>
      <c r="R3" s="70" t="s">
        <v>8</v>
      </c>
      <c r="S3" s="71"/>
    </row>
    <row r="4" spans="1:19" ht="13.8" thickBot="1" x14ac:dyDescent="0.3">
      <c r="A4" s="61" t="s">
        <v>9</v>
      </c>
      <c r="B4" s="5" t="s">
        <v>10</v>
      </c>
      <c r="C4" s="7" t="s">
        <v>11</v>
      </c>
      <c r="D4" s="7" t="s">
        <v>10</v>
      </c>
      <c r="E4" s="8" t="s">
        <v>11</v>
      </c>
      <c r="F4" s="5" t="s">
        <v>10</v>
      </c>
      <c r="G4" s="8" t="s">
        <v>11</v>
      </c>
      <c r="H4" s="5" t="s">
        <v>10</v>
      </c>
      <c r="I4" s="9" t="s">
        <v>12</v>
      </c>
      <c r="J4" s="8" t="s">
        <v>11</v>
      </c>
      <c r="K4" s="7" t="s">
        <v>13</v>
      </c>
      <c r="L4" s="7" t="s">
        <v>14</v>
      </c>
      <c r="M4" s="7" t="s">
        <v>3</v>
      </c>
      <c r="N4" s="7" t="s">
        <v>4</v>
      </c>
      <c r="O4" s="7" t="s">
        <v>15</v>
      </c>
      <c r="P4" s="4" t="s">
        <v>16</v>
      </c>
      <c r="Q4" s="62" t="s">
        <v>17</v>
      </c>
      <c r="R4" t="s">
        <v>3</v>
      </c>
      <c r="S4" s="11">
        <f>TRUNC(C5)</f>
        <v>21</v>
      </c>
    </row>
    <row r="5" spans="1:19" x14ac:dyDescent="0.25">
      <c r="A5" s="63">
        <v>35737</v>
      </c>
      <c r="B5" s="5" t="s">
        <v>18</v>
      </c>
      <c r="C5" s="13">
        <v>21.09</v>
      </c>
      <c r="D5" s="7" t="s">
        <v>19</v>
      </c>
      <c r="E5" s="14">
        <v>21.04</v>
      </c>
      <c r="F5" s="5" t="str">
        <f>B5</f>
        <v>Jan</v>
      </c>
      <c r="G5" s="14">
        <f>_xll.AMERB(C5,TRUNC(C5),0.06,0.06,0.35,$A6-$A5,0,100,0)</f>
        <v>0.96942383360278717</v>
      </c>
      <c r="H5" s="5" t="str">
        <f>D5</f>
        <v>Feb</v>
      </c>
      <c r="I5" s="15">
        <v>35809</v>
      </c>
      <c r="J5" s="14">
        <f>_xll.AMERB(E5,TRUNC(E5)-2,0.06,0.06,0.35,$I5-$A5,1,100,0)</f>
        <v>2.4967271010019827</v>
      </c>
      <c r="K5" s="13"/>
      <c r="L5" s="13"/>
      <c r="M5" s="13"/>
      <c r="N5" s="13"/>
      <c r="O5" s="13"/>
      <c r="P5" s="17"/>
      <c r="Q5" s="18"/>
      <c r="R5" t="s">
        <v>4</v>
      </c>
      <c r="S5" s="11">
        <f>TRUNC(E5)-2</f>
        <v>19</v>
      </c>
    </row>
    <row r="6" spans="1:19" x14ac:dyDescent="0.25">
      <c r="A6" s="63">
        <v>35781</v>
      </c>
      <c r="B6" s="20"/>
      <c r="C6" s="7">
        <v>18.190000000000001</v>
      </c>
      <c r="D6" s="9"/>
      <c r="E6" s="8"/>
      <c r="F6" s="20"/>
      <c r="G6" s="14">
        <f>MAX(TRUNC(C5)-C6,0)</f>
        <v>2.8099999999999987</v>
      </c>
      <c r="H6" s="20"/>
      <c r="I6" s="9"/>
      <c r="J6" s="14"/>
      <c r="K6" s="9"/>
      <c r="L6" s="9"/>
      <c r="M6" s="9"/>
      <c r="N6" s="9"/>
      <c r="O6" s="9"/>
      <c r="P6" s="21"/>
      <c r="Q6" s="22"/>
      <c r="S6" s="11"/>
    </row>
    <row r="7" spans="1:19" x14ac:dyDescent="0.25">
      <c r="A7" s="64">
        <v>35786</v>
      </c>
      <c r="B7" s="28"/>
      <c r="C7" s="25">
        <v>18.32</v>
      </c>
      <c r="D7" s="26"/>
      <c r="E7" s="27">
        <v>18.32</v>
      </c>
      <c r="F7" s="28"/>
      <c r="G7" s="29"/>
      <c r="H7" s="28"/>
      <c r="I7" s="26"/>
      <c r="J7" s="30">
        <f>_xll.AMERB(E7,TRUNC(E5)-2,0.06,0.06,0.35,$I5-$A7,1,100,0)</f>
        <v>0.36705337810288308</v>
      </c>
      <c r="K7" s="33">
        <f>C5-C7</f>
        <v>2.7699999999999996</v>
      </c>
      <c r="L7" s="33">
        <f>E7-E5</f>
        <v>-2.7199999999999989</v>
      </c>
      <c r="M7" s="33">
        <f>G6-G5</f>
        <v>1.8405761663972116</v>
      </c>
      <c r="N7" s="33">
        <f>J5-J7</f>
        <v>2.1296737228990996</v>
      </c>
      <c r="O7" s="33">
        <f>C7-C5</f>
        <v>-2.7699999999999996</v>
      </c>
      <c r="P7" s="34">
        <f>SUM(K7:O7)</f>
        <v>1.2502498892963123</v>
      </c>
      <c r="Q7" s="35">
        <f>C7-C5</f>
        <v>-2.7699999999999996</v>
      </c>
    </row>
    <row r="8" spans="1:19" x14ac:dyDescent="0.25">
      <c r="A8" s="65"/>
      <c r="B8" s="20"/>
      <c r="C8" s="9"/>
      <c r="D8" s="9"/>
      <c r="E8" s="36"/>
      <c r="F8" s="20"/>
      <c r="G8" s="36"/>
      <c r="H8" s="20"/>
      <c r="I8" s="9"/>
      <c r="J8" s="36"/>
      <c r="K8" s="9"/>
      <c r="L8" s="9"/>
      <c r="M8" s="9"/>
      <c r="N8" s="9"/>
      <c r="O8" s="9"/>
      <c r="P8" s="21"/>
      <c r="Q8" s="22"/>
      <c r="R8" t="s">
        <v>3</v>
      </c>
      <c r="S8" s="11">
        <f>TRUNC(C9)</f>
        <v>18</v>
      </c>
    </row>
    <row r="9" spans="1:19" x14ac:dyDescent="0.25">
      <c r="A9" s="63">
        <f>A7</f>
        <v>35786</v>
      </c>
      <c r="B9" s="5" t="str">
        <f>D5</f>
        <v>Feb</v>
      </c>
      <c r="C9" s="37">
        <f>E7</f>
        <v>18.32</v>
      </c>
      <c r="D9" s="7" t="s">
        <v>21</v>
      </c>
      <c r="E9" s="14">
        <v>18.489999999999998</v>
      </c>
      <c r="F9" s="5" t="str">
        <f>B9</f>
        <v>Feb</v>
      </c>
      <c r="G9" s="14">
        <f>_xll.AMERB(C9,TRUNC(C9),0.06,0.06,0.35,$A10-$A9,0,100,0)</f>
        <v>0.48573490246719742</v>
      </c>
      <c r="H9" s="5" t="str">
        <f>D9</f>
        <v>Mar</v>
      </c>
      <c r="I9" s="15">
        <v>35843</v>
      </c>
      <c r="J9" s="14">
        <f>_xll.AMERB(E9,TRUNC(E9)-2,0.06,0.06,0.35,$I9-$A9,1,100,0)</f>
        <v>2.6550270008904562</v>
      </c>
      <c r="K9" s="13"/>
      <c r="L9" s="13"/>
      <c r="M9" s="13"/>
      <c r="N9" s="13"/>
      <c r="O9" s="13"/>
      <c r="P9" s="17"/>
      <c r="Q9" s="38"/>
      <c r="R9" t="s">
        <v>4</v>
      </c>
      <c r="S9" s="11">
        <f>TRUNC(E9)-2</f>
        <v>16</v>
      </c>
    </row>
    <row r="10" spans="1:19" x14ac:dyDescent="0.25">
      <c r="A10" s="63">
        <v>35809</v>
      </c>
      <c r="B10" s="20"/>
      <c r="C10" s="7">
        <v>16.45</v>
      </c>
      <c r="D10" s="9"/>
      <c r="E10" s="8"/>
      <c r="F10" s="20"/>
      <c r="G10" s="14">
        <f>MAX(TRUNC(C9)-C10,0)</f>
        <v>1.5500000000000007</v>
      </c>
      <c r="H10" s="20"/>
      <c r="I10" s="9"/>
      <c r="J10" s="14"/>
      <c r="K10" s="9"/>
      <c r="L10" s="9"/>
      <c r="M10" s="9"/>
      <c r="N10" s="9"/>
      <c r="O10" s="9"/>
      <c r="P10" s="21"/>
      <c r="Q10" s="22"/>
      <c r="S10" s="11"/>
    </row>
    <row r="11" spans="1:19" x14ac:dyDescent="0.25">
      <c r="A11" s="64">
        <v>35815</v>
      </c>
      <c r="B11" s="28"/>
      <c r="C11" s="25">
        <v>16.420000000000002</v>
      </c>
      <c r="D11" s="26"/>
      <c r="E11" s="27">
        <v>16.559999999999999</v>
      </c>
      <c r="F11" s="28"/>
      <c r="G11" s="29"/>
      <c r="H11" s="28"/>
      <c r="I11" s="26"/>
      <c r="J11" s="30">
        <f>_xll.AMERB(E11,TRUNC(E9)-2,0.06,0.06,0.35,$I9-$A11,1,100,0)</f>
        <v>0.94539075259756333</v>
      </c>
      <c r="K11" s="33">
        <f>C9-C11</f>
        <v>1.8999999999999986</v>
      </c>
      <c r="L11" s="33">
        <f>E11-E9</f>
        <v>-1.9299999999999997</v>
      </c>
      <c r="M11" s="33">
        <f>G10-G9</f>
        <v>1.0642650975328034</v>
      </c>
      <c r="N11" s="33">
        <f>J9-J11</f>
        <v>1.7096362482928928</v>
      </c>
      <c r="O11" s="33">
        <f>C11-C7</f>
        <v>-1.8999999999999986</v>
      </c>
      <c r="P11" s="39">
        <f>SUM(K11:O11)</f>
        <v>0.84390134582569676</v>
      </c>
      <c r="Q11" s="40">
        <f>C11-C7</f>
        <v>-1.8999999999999986</v>
      </c>
    </row>
    <row r="12" spans="1:19" x14ac:dyDescent="0.25">
      <c r="A12" s="65"/>
      <c r="B12" s="20"/>
      <c r="C12" s="9"/>
      <c r="D12" s="9"/>
      <c r="E12" s="36"/>
      <c r="F12" s="20"/>
      <c r="G12" s="36"/>
      <c r="H12" s="20"/>
      <c r="I12" s="9"/>
      <c r="J12" s="36"/>
      <c r="K12" s="9"/>
      <c r="L12" s="9"/>
      <c r="M12" s="9"/>
      <c r="N12" s="9"/>
      <c r="O12" s="9"/>
      <c r="P12" s="41"/>
      <c r="Q12" s="42"/>
      <c r="R12" t="s">
        <v>3</v>
      </c>
      <c r="S12" s="11">
        <f>TRUNC(C13)</f>
        <v>16</v>
      </c>
    </row>
    <row r="13" spans="1:19" x14ac:dyDescent="0.25">
      <c r="A13" s="63">
        <f>A11</f>
        <v>35815</v>
      </c>
      <c r="B13" s="5" t="str">
        <f>D9</f>
        <v>Mar</v>
      </c>
      <c r="C13" s="37">
        <f>E11</f>
        <v>16.559999999999999</v>
      </c>
      <c r="D13" s="7" t="s">
        <v>22</v>
      </c>
      <c r="E13" s="14">
        <v>16.77</v>
      </c>
      <c r="F13" s="5" t="str">
        <f>B13</f>
        <v>Mar</v>
      </c>
      <c r="G13" s="14">
        <f>_xll.AMERB(C13,TRUNC(C13),0.06,0.06,0.35,$A14-$A13,0,100,0)</f>
        <v>0.3873337077326619</v>
      </c>
      <c r="H13" s="5" t="str">
        <f>D13</f>
        <v>Apr</v>
      </c>
      <c r="I13" s="15">
        <v>35871</v>
      </c>
      <c r="J13" s="14">
        <f>_xll.AMERB(E13,TRUNC(E13)-2,0.06,0.06,0.35,$I13-$A13,1,100,0)</f>
        <v>2.8472811275981704</v>
      </c>
      <c r="K13" s="13"/>
      <c r="L13" s="13"/>
      <c r="M13" s="13"/>
      <c r="N13" s="13"/>
      <c r="O13" s="13"/>
      <c r="P13" s="43"/>
      <c r="Q13" s="44"/>
      <c r="R13" t="s">
        <v>4</v>
      </c>
      <c r="S13" s="11">
        <f>TRUNC(E13)-2</f>
        <v>14</v>
      </c>
    </row>
    <row r="14" spans="1:19" x14ac:dyDescent="0.25">
      <c r="A14" s="63">
        <v>35843</v>
      </c>
      <c r="B14" s="20"/>
      <c r="C14" s="7">
        <v>15.66</v>
      </c>
      <c r="D14" s="9"/>
      <c r="E14" s="8"/>
      <c r="F14" s="20"/>
      <c r="G14" s="14">
        <f>MAX(TRUNC(C13)-C14,0)</f>
        <v>0.33999999999999986</v>
      </c>
      <c r="H14" s="20"/>
      <c r="I14" s="9"/>
      <c r="J14" s="14"/>
      <c r="K14" s="9"/>
      <c r="L14" s="9"/>
      <c r="M14" s="9"/>
      <c r="N14" s="9"/>
      <c r="O14" s="9"/>
      <c r="P14" s="41"/>
      <c r="Q14" s="42"/>
      <c r="S14" s="11"/>
    </row>
    <row r="15" spans="1:19" x14ac:dyDescent="0.25">
      <c r="A15" s="64">
        <v>35846</v>
      </c>
      <c r="B15" s="28"/>
      <c r="C15" s="25">
        <v>16.149999999999999</v>
      </c>
      <c r="D15" s="26"/>
      <c r="E15" s="27">
        <v>16.239999999999998</v>
      </c>
      <c r="F15" s="28"/>
      <c r="G15" s="29"/>
      <c r="H15" s="28"/>
      <c r="I15" s="26"/>
      <c r="J15" s="30">
        <f>_xll.AMERB(E15,TRUNC(E13)-2,0.06,0.06,0.35,$I13-$A15,1,100,0)</f>
        <v>2.2651100926659979</v>
      </c>
      <c r="K15" s="33">
        <f>C13-C15</f>
        <v>0.41000000000000014</v>
      </c>
      <c r="L15" s="33">
        <f>E15-E13</f>
        <v>-0.53000000000000114</v>
      </c>
      <c r="M15" s="33">
        <f>G14-G13</f>
        <v>-4.7333707732662045E-2</v>
      </c>
      <c r="N15" s="33">
        <f>J13-J15</f>
        <v>0.58217103493217248</v>
      </c>
      <c r="O15" s="33">
        <f>C15-C11</f>
        <v>-0.27000000000000313</v>
      </c>
      <c r="P15" s="39">
        <f>SUM(K15:O15)</f>
        <v>0.14483732719950632</v>
      </c>
      <c r="Q15" s="40">
        <f>C15-C11</f>
        <v>-0.27000000000000313</v>
      </c>
    </row>
    <row r="16" spans="1:19" x14ac:dyDescent="0.25">
      <c r="A16" s="65"/>
      <c r="B16" s="20"/>
      <c r="C16" s="9"/>
      <c r="D16" s="9"/>
      <c r="E16" s="36"/>
      <c r="F16" s="20"/>
      <c r="G16" s="36"/>
      <c r="H16" s="20"/>
      <c r="I16" s="9"/>
      <c r="J16" s="36"/>
      <c r="K16" s="9"/>
      <c r="L16" s="9"/>
      <c r="M16" s="9"/>
      <c r="N16" s="9"/>
      <c r="O16" s="9"/>
      <c r="P16" s="41"/>
      <c r="Q16" s="42"/>
      <c r="R16" t="s">
        <v>3</v>
      </c>
      <c r="S16" s="11">
        <f>TRUNC(C17)</f>
        <v>16</v>
      </c>
    </row>
    <row r="17" spans="1:19" x14ac:dyDescent="0.25">
      <c r="A17" s="63">
        <f>A15</f>
        <v>35846</v>
      </c>
      <c r="B17" s="5" t="str">
        <f>D13</f>
        <v>Apr</v>
      </c>
      <c r="C17" s="37">
        <f>E15</f>
        <v>16.239999999999998</v>
      </c>
      <c r="D17" s="7" t="s">
        <v>23</v>
      </c>
      <c r="E17" s="14">
        <v>16.52</v>
      </c>
      <c r="F17" s="5" t="str">
        <f>B17</f>
        <v>Apr</v>
      </c>
      <c r="G17" s="14">
        <f>_xll.AMERB(C17,TRUNC(C17),0.06,0.06,0.35,$A18-$A17,0,100,0)</f>
        <v>0.47506581223303129</v>
      </c>
      <c r="H17" s="5" t="str">
        <f>D17</f>
        <v>May</v>
      </c>
      <c r="I17" s="15">
        <v>35901</v>
      </c>
      <c r="J17" s="14">
        <f>_xll.AMERB(E17,TRUNC(E17)-2,0.06,0.06,0.35,$I17-$A17,1,100,0)</f>
        <v>2.6163345147872992</v>
      </c>
      <c r="K17" s="13"/>
      <c r="L17" s="13"/>
      <c r="M17" s="13"/>
      <c r="N17" s="13"/>
      <c r="O17" s="13"/>
      <c r="P17" s="43"/>
      <c r="Q17" s="44"/>
      <c r="R17" t="s">
        <v>4</v>
      </c>
      <c r="S17" s="11">
        <f>TRUNC(E17)-2</f>
        <v>14</v>
      </c>
    </row>
    <row r="18" spans="1:19" x14ac:dyDescent="0.25">
      <c r="A18" s="63">
        <v>35871</v>
      </c>
      <c r="B18" s="20"/>
      <c r="C18" s="7">
        <v>13.21</v>
      </c>
      <c r="D18" s="9"/>
      <c r="E18" s="8"/>
      <c r="F18" s="20"/>
      <c r="G18" s="14">
        <f>MAX(TRUNC(C17)-C18,0)</f>
        <v>2.7899999999999991</v>
      </c>
      <c r="H18" s="20"/>
      <c r="I18" s="9"/>
      <c r="J18" s="14"/>
      <c r="K18" s="9"/>
      <c r="L18" s="9"/>
      <c r="M18" s="9"/>
      <c r="N18" s="9"/>
      <c r="O18" s="9"/>
      <c r="P18" s="41"/>
      <c r="Q18" s="42"/>
      <c r="S18" s="11"/>
    </row>
    <row r="19" spans="1:19" x14ac:dyDescent="0.25">
      <c r="A19" s="64">
        <v>35874</v>
      </c>
      <c r="B19" s="28"/>
      <c r="C19" s="31">
        <v>14.32</v>
      </c>
      <c r="D19" s="26"/>
      <c r="E19" s="27">
        <v>14.61</v>
      </c>
      <c r="F19" s="28"/>
      <c r="G19" s="29"/>
      <c r="H19" s="28"/>
      <c r="I19" s="26"/>
      <c r="J19" s="30">
        <f>_xll.AMERB(E19,TRUNC(E17)-2,0.06,0.06,0.35,$I17-$A19,1,100,0)</f>
        <v>0.89875592422091655</v>
      </c>
      <c r="K19" s="33">
        <f>C17-C19</f>
        <v>1.9199999999999982</v>
      </c>
      <c r="L19" s="33">
        <f>E19-E17</f>
        <v>-1.9100000000000001</v>
      </c>
      <c r="M19" s="33">
        <f>G18-G17</f>
        <v>2.3149341877669678</v>
      </c>
      <c r="N19" s="33">
        <f>J17-J19</f>
        <v>1.7175785905663825</v>
      </c>
      <c r="O19" s="33">
        <f>C19-C15</f>
        <v>-1.8299999999999983</v>
      </c>
      <c r="P19" s="39">
        <f>SUM(K19:O19)</f>
        <v>2.21251277833335</v>
      </c>
      <c r="Q19" s="40">
        <f>C19-C15</f>
        <v>-1.8299999999999983</v>
      </c>
    </row>
    <row r="20" spans="1:19" x14ac:dyDescent="0.25">
      <c r="A20" s="65"/>
      <c r="B20" s="20"/>
      <c r="C20" s="9"/>
      <c r="D20" s="9"/>
      <c r="E20" s="36"/>
      <c r="F20" s="20"/>
      <c r="G20" s="36"/>
      <c r="H20" s="20"/>
      <c r="I20" s="9"/>
      <c r="J20" s="36"/>
      <c r="K20" s="9"/>
      <c r="L20" s="9"/>
      <c r="M20" s="9"/>
      <c r="N20" s="9"/>
      <c r="O20" s="9"/>
      <c r="P20" s="41"/>
      <c r="Q20" s="42"/>
      <c r="R20" t="s">
        <v>3</v>
      </c>
      <c r="S20" s="11">
        <f>TRUNC(C21)</f>
        <v>14</v>
      </c>
    </row>
    <row r="21" spans="1:19" x14ac:dyDescent="0.25">
      <c r="A21" s="63">
        <f>A19</f>
        <v>35874</v>
      </c>
      <c r="B21" s="5" t="str">
        <f>D17</f>
        <v>May</v>
      </c>
      <c r="C21" s="37">
        <f>E19</f>
        <v>14.61</v>
      </c>
      <c r="D21" s="7" t="s">
        <v>24</v>
      </c>
      <c r="E21" s="14">
        <v>14.96</v>
      </c>
      <c r="F21" s="5" t="str">
        <f>B21</f>
        <v>May</v>
      </c>
      <c r="G21" s="14">
        <f>_xll.AMERB(C21,TRUNC(C21),0.06,0.06,0.35,$A22-$A21,0,100,0)</f>
        <v>0.29075771887295881</v>
      </c>
      <c r="H21" s="5" t="str">
        <f>D21</f>
        <v>Jun</v>
      </c>
      <c r="I21" s="15">
        <v>35929</v>
      </c>
      <c r="J21" s="14">
        <f>_xll.AMERB(E21,TRUNC(E21)-2,0.06,0.06,0.35,$I21-$A21,1,100,0)</f>
        <v>2.986729136267305</v>
      </c>
      <c r="K21" s="13"/>
      <c r="L21" s="13"/>
      <c r="M21" s="13"/>
      <c r="N21" s="13"/>
      <c r="O21" s="13"/>
      <c r="P21" s="43"/>
      <c r="Q21" s="44"/>
      <c r="R21" t="s">
        <v>4</v>
      </c>
      <c r="S21" s="11">
        <f>TRUNC(E21)-2</f>
        <v>12</v>
      </c>
    </row>
    <row r="22" spans="1:19" x14ac:dyDescent="0.25">
      <c r="A22" s="63">
        <v>35901</v>
      </c>
      <c r="B22" s="20"/>
      <c r="C22" s="7">
        <v>15.9</v>
      </c>
      <c r="D22" s="9"/>
      <c r="E22" s="8"/>
      <c r="F22" s="20"/>
      <c r="G22" s="14">
        <f>MAX(TRUNC(C21)-C22,0)</f>
        <v>0</v>
      </c>
      <c r="H22" s="20"/>
      <c r="I22" s="9"/>
      <c r="J22" s="14"/>
      <c r="K22" s="9"/>
      <c r="L22" s="9"/>
      <c r="M22" s="9"/>
      <c r="N22" s="9"/>
      <c r="O22" s="9"/>
      <c r="P22" s="41"/>
      <c r="Q22" s="42"/>
      <c r="S22" s="11"/>
    </row>
    <row r="23" spans="1:19" x14ac:dyDescent="0.25">
      <c r="A23" s="64">
        <v>35906</v>
      </c>
      <c r="B23" s="28"/>
      <c r="C23" s="25">
        <v>15.45</v>
      </c>
      <c r="D23" s="26"/>
      <c r="E23" s="27">
        <v>15.98</v>
      </c>
      <c r="F23" s="28"/>
      <c r="G23" s="29"/>
      <c r="H23" s="28"/>
      <c r="I23" s="26"/>
      <c r="J23" s="30">
        <f>_xll.AMERB(E23,TRUNC(E21)-2,0.06,0.06,0.35,$I21-$A23,1,100,0)</f>
        <v>3.9798496370477205</v>
      </c>
      <c r="K23" s="33">
        <f>C21-C23</f>
        <v>-0.83999999999999986</v>
      </c>
      <c r="L23" s="33">
        <f>E23-E21</f>
        <v>1.0199999999999996</v>
      </c>
      <c r="M23" s="33">
        <f>G22-G21</f>
        <v>-0.29075771887295881</v>
      </c>
      <c r="N23" s="33">
        <f>J21-J23</f>
        <v>-0.99312050078041558</v>
      </c>
      <c r="O23" s="33">
        <f>C23-C19</f>
        <v>1.129999999999999</v>
      </c>
      <c r="P23" s="39">
        <f>SUM(K23:O23)</f>
        <v>2.6121780346624268E-2</v>
      </c>
      <c r="Q23" s="40">
        <f>C23-C19</f>
        <v>1.129999999999999</v>
      </c>
    </row>
    <row r="24" spans="1:19" x14ac:dyDescent="0.25">
      <c r="A24" s="65"/>
      <c r="B24" s="20"/>
      <c r="C24" s="9"/>
      <c r="D24" s="9"/>
      <c r="E24" s="36"/>
      <c r="F24" s="20"/>
      <c r="G24" s="36"/>
      <c r="H24" s="20"/>
      <c r="I24" s="9"/>
      <c r="J24" s="36"/>
      <c r="K24" s="9"/>
      <c r="L24" s="9"/>
      <c r="M24" s="9"/>
      <c r="N24" s="9"/>
      <c r="O24" s="9"/>
      <c r="P24" s="41"/>
      <c r="Q24" s="42"/>
      <c r="R24" t="s">
        <v>3</v>
      </c>
      <c r="S24" s="11">
        <f>TRUNC(C25)</f>
        <v>15</v>
      </c>
    </row>
    <row r="25" spans="1:19" x14ac:dyDescent="0.25">
      <c r="A25" s="63">
        <f>A23</f>
        <v>35906</v>
      </c>
      <c r="B25" s="5" t="str">
        <f>D21</f>
        <v>Jun</v>
      </c>
      <c r="C25" s="37">
        <f>E23</f>
        <v>15.98</v>
      </c>
      <c r="D25" s="7" t="s">
        <v>25</v>
      </c>
      <c r="E25" s="14">
        <v>16.329999999999998</v>
      </c>
      <c r="F25" s="5" t="str">
        <f>B25</f>
        <v>Jun</v>
      </c>
      <c r="G25" s="14">
        <f>_xll.AMERB(C25,TRUNC(C25),0.06,0.06,0.35,$A26-$A25,0,100,0)</f>
        <v>0.18766164621774217</v>
      </c>
      <c r="H25" s="5" t="str">
        <f>D25</f>
        <v>Jul</v>
      </c>
      <c r="I25" s="15">
        <v>35963</v>
      </c>
      <c r="J25" s="14">
        <f>_xll.AMERB(E25,TRUNC(E25)-2,0.06,0.06,0.35,$I25-$A25,1,100,0)</f>
        <v>2.4556069644196592</v>
      </c>
      <c r="K25" s="13"/>
      <c r="L25" s="13"/>
      <c r="M25" s="13"/>
      <c r="N25" s="13"/>
      <c r="O25" s="13"/>
      <c r="P25" s="43"/>
      <c r="Q25" s="44"/>
      <c r="R25" t="s">
        <v>4</v>
      </c>
      <c r="S25" s="11">
        <f>TRUNC(E25)-2</f>
        <v>14</v>
      </c>
    </row>
    <row r="26" spans="1:19" x14ac:dyDescent="0.25">
      <c r="A26" s="63">
        <v>35929</v>
      </c>
      <c r="B26" s="20"/>
      <c r="C26" s="7">
        <v>15.08</v>
      </c>
      <c r="D26" s="9"/>
      <c r="E26" s="8"/>
      <c r="F26" s="20"/>
      <c r="G26" s="14">
        <f>MAX(TRUNC(C25)-C26,0)</f>
        <v>0</v>
      </c>
      <c r="H26" s="20"/>
      <c r="I26" s="9"/>
      <c r="J26" s="14"/>
      <c r="K26" s="9"/>
      <c r="L26" s="9"/>
      <c r="M26" s="9"/>
      <c r="N26" s="9"/>
      <c r="O26" s="9"/>
      <c r="P26" s="41"/>
      <c r="Q26" s="42"/>
      <c r="S26" s="11"/>
    </row>
    <row r="27" spans="1:19" x14ac:dyDescent="0.25">
      <c r="A27" s="64">
        <v>35934</v>
      </c>
      <c r="B27" s="28"/>
      <c r="C27" s="25">
        <v>12.96</v>
      </c>
      <c r="D27" s="26"/>
      <c r="E27" s="27">
        <v>15.01</v>
      </c>
      <c r="F27" s="28"/>
      <c r="G27" s="29"/>
      <c r="H27" s="28"/>
      <c r="I27" s="26"/>
      <c r="J27" s="30">
        <f>_xll.AMERB(E27,TRUNC(E25)-2,0.06,0.06,0.35,$I25-$A27,1,100,0)</f>
        <v>1.2085592502558382</v>
      </c>
      <c r="K27" s="33">
        <f>C25-C27</f>
        <v>3.0199999999999996</v>
      </c>
      <c r="L27" s="33">
        <f>E27-E25</f>
        <v>-1.3199999999999985</v>
      </c>
      <c r="M27" s="33">
        <f>G26-G25</f>
        <v>-0.18766164621774217</v>
      </c>
      <c r="N27" s="33">
        <f>J25-J27</f>
        <v>1.247047714163821</v>
      </c>
      <c r="O27" s="33">
        <f>C27-C23</f>
        <v>-2.4899999999999984</v>
      </c>
      <c r="P27" s="39">
        <f>SUM(K27:O27)</f>
        <v>0.26938606794608155</v>
      </c>
      <c r="Q27" s="40">
        <f>C27-C23</f>
        <v>-2.4899999999999984</v>
      </c>
    </row>
    <row r="28" spans="1:19" x14ac:dyDescent="0.25">
      <c r="A28" s="65"/>
      <c r="B28" s="20"/>
      <c r="C28" s="9"/>
      <c r="D28" s="9"/>
      <c r="E28" s="36"/>
      <c r="F28" s="20"/>
      <c r="G28" s="36"/>
      <c r="H28" s="20"/>
      <c r="I28" s="9"/>
      <c r="J28" s="36"/>
      <c r="K28" s="9"/>
      <c r="L28" s="9"/>
      <c r="M28" s="9"/>
      <c r="N28" s="9"/>
      <c r="O28" s="9"/>
      <c r="P28" s="41"/>
      <c r="Q28" s="42"/>
      <c r="R28" t="s">
        <v>3</v>
      </c>
      <c r="S28" s="11">
        <f>TRUNC(C29)</f>
        <v>15</v>
      </c>
    </row>
    <row r="29" spans="1:19" x14ac:dyDescent="0.25">
      <c r="A29" s="63">
        <f>A27</f>
        <v>35934</v>
      </c>
      <c r="B29" s="5" t="str">
        <f>D25</f>
        <v>Jul</v>
      </c>
      <c r="C29" s="37">
        <f>E27</f>
        <v>15.01</v>
      </c>
      <c r="D29" s="7" t="s">
        <v>26</v>
      </c>
      <c r="E29" s="14">
        <v>15.66</v>
      </c>
      <c r="F29" s="5" t="str">
        <f>B29</f>
        <v>Jul</v>
      </c>
      <c r="G29" s="14">
        <f>_xll.AMERB(C29,TRUNC(C29),0.06,0.06,0.35,$A30-$A29,0,100,0)</f>
        <v>0.58171784179497021</v>
      </c>
      <c r="H29" s="5" t="str">
        <f>D29</f>
        <v>Aug</v>
      </c>
      <c r="I29" s="15">
        <v>35993</v>
      </c>
      <c r="J29" s="14">
        <f>_xll.AMERB(E29,TRUNC(E29)-2,0.06,0.06,0.35,$I29-$A29,1,100,0)</f>
        <v>2.7320035120111683</v>
      </c>
      <c r="K29" s="13"/>
      <c r="L29" s="13"/>
      <c r="M29" s="13"/>
      <c r="N29" s="13"/>
      <c r="O29" s="13"/>
      <c r="P29" s="43"/>
      <c r="Q29" s="44"/>
      <c r="R29" t="s">
        <v>4</v>
      </c>
      <c r="S29" s="11">
        <f>TRUNC(E29)-2</f>
        <v>13</v>
      </c>
    </row>
    <row r="30" spans="1:19" x14ac:dyDescent="0.25">
      <c r="A30" s="63">
        <v>35963</v>
      </c>
      <c r="B30" s="20"/>
      <c r="C30" s="13">
        <v>12.6</v>
      </c>
      <c r="D30" s="9"/>
      <c r="E30" s="8"/>
      <c r="F30" s="20"/>
      <c r="G30" s="14">
        <f>MAX(TRUNC(C29)-C30,0)</f>
        <v>2.4000000000000004</v>
      </c>
      <c r="H30" s="20"/>
      <c r="I30" s="9"/>
      <c r="J30" s="14"/>
      <c r="K30" s="9"/>
      <c r="L30" s="9"/>
      <c r="M30" s="9"/>
      <c r="N30" s="9"/>
      <c r="O30" s="9"/>
      <c r="P30" s="41"/>
      <c r="Q30" s="42"/>
      <c r="S30" s="11"/>
    </row>
    <row r="31" spans="1:19" x14ac:dyDescent="0.25">
      <c r="A31" s="64">
        <v>35968</v>
      </c>
      <c r="B31" s="28"/>
      <c r="C31" s="25">
        <v>13.43</v>
      </c>
      <c r="D31" s="26"/>
      <c r="E31" s="27">
        <v>13.65</v>
      </c>
      <c r="F31" s="28"/>
      <c r="G31" s="29"/>
      <c r="H31" s="28"/>
      <c r="I31" s="26"/>
      <c r="J31" s="30">
        <f>_xll.AMERB(E31,TRUNC(E29)-2,0.06,0.06,0.35,$I29-$A31,1,100,0)</f>
        <v>0.87695330482044132</v>
      </c>
      <c r="K31" s="33">
        <f>C29-C31</f>
        <v>1.58</v>
      </c>
      <c r="L31" s="33">
        <f>E31-E29</f>
        <v>-2.0099999999999998</v>
      </c>
      <c r="M31" s="33">
        <f>G30-G29</f>
        <v>1.8182821582050301</v>
      </c>
      <c r="N31" s="33">
        <f>J29-J31</f>
        <v>1.8550502071907271</v>
      </c>
      <c r="O31" s="33">
        <f>C31-C27</f>
        <v>0.46999999999999886</v>
      </c>
      <c r="P31" s="39">
        <f>SUM(K31:O31)</f>
        <v>3.7133323653957566</v>
      </c>
      <c r="Q31" s="40">
        <f>C31-C27</f>
        <v>0.46999999999999886</v>
      </c>
    </row>
    <row r="32" spans="1:19" x14ac:dyDescent="0.25">
      <c r="A32" s="65"/>
      <c r="B32" s="20"/>
      <c r="C32" s="9"/>
      <c r="D32" s="9"/>
      <c r="E32" s="36"/>
      <c r="F32" s="20"/>
      <c r="G32" s="36"/>
      <c r="H32" s="20"/>
      <c r="I32" s="9"/>
      <c r="J32" s="36"/>
      <c r="K32" s="9"/>
      <c r="L32" s="9"/>
      <c r="M32" s="9"/>
      <c r="N32" s="9"/>
      <c r="O32" s="9"/>
      <c r="P32" s="41"/>
      <c r="Q32" s="42"/>
      <c r="R32" t="s">
        <v>3</v>
      </c>
      <c r="S32" s="11">
        <f>TRUNC(C33)</f>
        <v>13</v>
      </c>
    </row>
    <row r="33" spans="1:19" x14ac:dyDescent="0.25">
      <c r="A33" s="63">
        <f>A31</f>
        <v>35968</v>
      </c>
      <c r="B33" s="5" t="str">
        <f>D29</f>
        <v>Aug</v>
      </c>
      <c r="C33" s="37">
        <f>E31</f>
        <v>13.65</v>
      </c>
      <c r="D33" s="7" t="s">
        <v>27</v>
      </c>
      <c r="E33" s="14">
        <v>14.38</v>
      </c>
      <c r="F33" s="5" t="str">
        <f>B33</f>
        <v>Aug</v>
      </c>
      <c r="G33" s="14">
        <f>_xll.AMERB(C33,TRUNC(C33),0.06,0.06,0.35,$A34-$A33,0,100,0)</f>
        <v>0.22893634855092296</v>
      </c>
      <c r="H33" s="5" t="str">
        <f>D33</f>
        <v>Sep</v>
      </c>
      <c r="I33" s="15">
        <v>36024</v>
      </c>
      <c r="J33" s="14">
        <f>_xll.AMERB(E33,TRUNC(E33)-2,0.06,0.06,0.35,$I33-$A33,1,100,0)</f>
        <v>2.4457447301412452</v>
      </c>
      <c r="K33" s="13"/>
      <c r="L33" s="13"/>
      <c r="M33" s="13"/>
      <c r="N33" s="13"/>
      <c r="O33" s="13"/>
      <c r="P33" s="43"/>
      <c r="Q33" s="44"/>
      <c r="R33" t="s">
        <v>4</v>
      </c>
      <c r="S33" s="11">
        <f>TRUNC(E33)-2</f>
        <v>12</v>
      </c>
    </row>
    <row r="34" spans="1:19" x14ac:dyDescent="0.25">
      <c r="A34" s="63">
        <v>35993</v>
      </c>
      <c r="B34" s="20"/>
      <c r="C34" s="7">
        <v>13.98</v>
      </c>
      <c r="D34" s="9"/>
      <c r="E34" s="8"/>
      <c r="F34" s="20"/>
      <c r="G34" s="14">
        <f>MAX(TRUNC(C33)-C34,0)</f>
        <v>0</v>
      </c>
      <c r="H34" s="20"/>
      <c r="I34" s="9"/>
      <c r="J34" s="14"/>
      <c r="K34" s="9"/>
      <c r="L34" s="9"/>
      <c r="M34" s="9"/>
      <c r="N34" s="9"/>
      <c r="O34" s="9"/>
      <c r="P34" s="41"/>
      <c r="Q34" s="42"/>
      <c r="S34" s="11"/>
    </row>
    <row r="35" spans="1:19" x14ac:dyDescent="0.25">
      <c r="A35" s="64">
        <v>35997</v>
      </c>
      <c r="B35" s="28"/>
      <c r="C35" s="25">
        <v>13.79</v>
      </c>
      <c r="D35" s="26"/>
      <c r="E35" s="27">
        <v>14.04</v>
      </c>
      <c r="F35" s="28"/>
      <c r="G35" s="29"/>
      <c r="H35" s="28"/>
      <c r="I35" s="26"/>
      <c r="J35" s="30">
        <f>_xll.AMERB(E35,TRUNC(E33)-2,0.06,0.06,0.35,$I33-$A35,1,100,0)</f>
        <v>2.0605498276976251</v>
      </c>
      <c r="K35" s="33">
        <f>C33-C35</f>
        <v>-0.13999999999999879</v>
      </c>
      <c r="L35" s="33">
        <f>E35-E33</f>
        <v>-0.34000000000000163</v>
      </c>
      <c r="M35" s="33">
        <f>G34-G33</f>
        <v>-0.22893634855092296</v>
      </c>
      <c r="N35" s="33">
        <f>J33-J35</f>
        <v>0.38519490244362009</v>
      </c>
      <c r="O35" s="33">
        <f>C35-C31</f>
        <v>0.35999999999999943</v>
      </c>
      <c r="P35" s="39">
        <f>SUM(K35:O35)</f>
        <v>3.6258553892696166E-2</v>
      </c>
      <c r="Q35" s="40">
        <f>C35-C31</f>
        <v>0.35999999999999943</v>
      </c>
    </row>
    <row r="36" spans="1:19" x14ac:dyDescent="0.25">
      <c r="A36" s="65"/>
      <c r="B36" s="20"/>
      <c r="C36" s="9"/>
      <c r="D36" s="9"/>
      <c r="E36" s="36"/>
      <c r="F36" s="20"/>
      <c r="G36" s="36"/>
      <c r="H36" s="20"/>
      <c r="I36" s="9"/>
      <c r="J36" s="36"/>
      <c r="K36" s="9"/>
      <c r="L36" s="9"/>
      <c r="M36" s="9"/>
      <c r="N36" s="9"/>
      <c r="O36" s="9"/>
      <c r="P36" s="41"/>
      <c r="Q36" s="42"/>
      <c r="R36" t="s">
        <v>3</v>
      </c>
      <c r="S36" s="11">
        <f>TRUNC(C37)</f>
        <v>14</v>
      </c>
    </row>
    <row r="37" spans="1:19" x14ac:dyDescent="0.25">
      <c r="A37" s="63">
        <f>A35</f>
        <v>35997</v>
      </c>
      <c r="B37" s="5" t="str">
        <f>D33</f>
        <v>Sep</v>
      </c>
      <c r="C37" s="37">
        <f>E35</f>
        <v>14.04</v>
      </c>
      <c r="D37" s="7" t="s">
        <v>28</v>
      </c>
      <c r="E37" s="14">
        <v>14.3</v>
      </c>
      <c r="F37" s="5" t="str">
        <f>B37</f>
        <v>Sep</v>
      </c>
      <c r="G37" s="14">
        <f>_xll.AMERB(C37,TRUNC(C37),0.06,0.06,0.35,$A38-$A37,0,100,0)</f>
        <v>0.51039038235294099</v>
      </c>
      <c r="H37" s="5" t="str">
        <f>D37</f>
        <v>Oct</v>
      </c>
      <c r="I37" s="15">
        <v>36055</v>
      </c>
      <c r="J37" s="14">
        <f>_xll.AMERB(E37,TRUNC(E37)-2,0.06,0.06,0.35,$I37-$A37,1,100,0)</f>
        <v>2.3776068531528631</v>
      </c>
      <c r="K37" s="13"/>
      <c r="L37" s="13"/>
      <c r="M37" s="13"/>
      <c r="N37" s="13"/>
      <c r="O37" s="13"/>
      <c r="P37" s="43"/>
      <c r="Q37" s="44"/>
      <c r="R37" t="s">
        <v>4</v>
      </c>
      <c r="S37" s="11">
        <f>TRUNC(E37)-2</f>
        <v>12</v>
      </c>
    </row>
    <row r="38" spans="1:19" x14ac:dyDescent="0.25">
      <c r="A38" s="63">
        <v>36024</v>
      </c>
      <c r="B38" s="20"/>
      <c r="C38" s="66">
        <v>13.2</v>
      </c>
      <c r="D38" s="9"/>
      <c r="E38" s="8"/>
      <c r="F38" s="20"/>
      <c r="G38" s="14">
        <f>MAX(TRUNC(C37)-C38,0)</f>
        <v>0.80000000000000071</v>
      </c>
      <c r="H38" s="20"/>
      <c r="I38" s="9"/>
      <c r="J38" s="14"/>
      <c r="K38" s="9"/>
      <c r="L38" s="9"/>
      <c r="M38" s="9"/>
      <c r="N38" s="9"/>
      <c r="O38" s="9"/>
      <c r="P38" s="41"/>
      <c r="Q38" s="42"/>
      <c r="S38" s="11"/>
    </row>
    <row r="39" spans="1:19" x14ac:dyDescent="0.25">
      <c r="A39" s="64">
        <v>36027</v>
      </c>
      <c r="B39" s="28"/>
      <c r="C39" s="25">
        <v>13.54</v>
      </c>
      <c r="D39" s="26"/>
      <c r="E39" s="67">
        <v>13.8</v>
      </c>
      <c r="F39" s="28"/>
      <c r="G39" s="29"/>
      <c r="H39" s="28"/>
      <c r="I39" s="26"/>
      <c r="J39" s="30">
        <f>_xll.AMERB(E39,TRUNC(E37)-2,0.06,0.06,0.35,$I37-$A39,1,100,0)</f>
        <v>1.8364975073203511</v>
      </c>
      <c r="K39" s="33">
        <f>C37-C39</f>
        <v>0.5</v>
      </c>
      <c r="L39" s="33">
        <f>E39-E37</f>
        <v>-0.5</v>
      </c>
      <c r="M39" s="33">
        <f>G38-G37</f>
        <v>0.28960961764705972</v>
      </c>
      <c r="N39" s="33">
        <f>J37-J39</f>
        <v>0.54110934583251202</v>
      </c>
      <c r="O39" s="33">
        <f>C39-C35</f>
        <v>-0.25</v>
      </c>
      <c r="P39" s="39">
        <f>SUM(K39:O39)</f>
        <v>0.58071896347957175</v>
      </c>
      <c r="Q39" s="40">
        <f>C39-C35</f>
        <v>-0.25</v>
      </c>
    </row>
    <row r="40" spans="1:19" x14ac:dyDescent="0.25">
      <c r="A40" s="65"/>
      <c r="B40" s="20"/>
      <c r="C40" s="9"/>
      <c r="D40" s="9"/>
      <c r="E40" s="36"/>
      <c r="F40" s="20"/>
      <c r="G40" s="36"/>
      <c r="H40" s="20"/>
      <c r="I40" s="9"/>
      <c r="J40" s="36"/>
      <c r="K40" s="9"/>
      <c r="L40" s="9"/>
      <c r="M40" s="9"/>
      <c r="N40" s="9"/>
      <c r="O40" s="9"/>
      <c r="P40" s="41"/>
      <c r="Q40" s="42"/>
      <c r="R40" t="s">
        <v>3</v>
      </c>
      <c r="S40" s="11">
        <f>TRUNC(C41)</f>
        <v>13</v>
      </c>
    </row>
    <row r="41" spans="1:19" x14ac:dyDescent="0.25">
      <c r="A41" s="63">
        <f>A39</f>
        <v>36027</v>
      </c>
      <c r="B41" s="5" t="str">
        <f>D37</f>
        <v>Oct</v>
      </c>
      <c r="C41" s="37">
        <f>E39</f>
        <v>13.8</v>
      </c>
      <c r="D41" s="7" t="s">
        <v>29</v>
      </c>
      <c r="E41" s="14">
        <v>14.07</v>
      </c>
      <c r="F41" s="5" t="str">
        <f>B41</f>
        <v>Oct</v>
      </c>
      <c r="G41" s="14">
        <f>_xll.AMERB(C41,TRUNC(C41),0.06,0.06,0.35,$A42-$A41,0,100,0)</f>
        <v>0.21160948978685243</v>
      </c>
      <c r="H41" s="5" t="str">
        <f>D41</f>
        <v>Nov</v>
      </c>
      <c r="I41" s="15">
        <v>36083</v>
      </c>
      <c r="J41" s="14">
        <f>_xll.AMERB(E41,TRUNC(E41)-2,0.06,0.06,0.35,$I41-$A41,1,100,0)</f>
        <v>2.16552166151076</v>
      </c>
      <c r="K41" s="13"/>
      <c r="L41" s="13"/>
      <c r="M41" s="13"/>
      <c r="N41" s="13"/>
      <c r="O41" s="13"/>
      <c r="P41" s="43"/>
      <c r="Q41" s="44"/>
      <c r="R41" t="s">
        <v>4</v>
      </c>
      <c r="S41" s="11">
        <f>TRUNC(E41)-2</f>
        <v>12</v>
      </c>
    </row>
    <row r="42" spans="1:19" x14ac:dyDescent="0.25">
      <c r="A42" s="63">
        <v>36055</v>
      </c>
      <c r="B42" s="20"/>
      <c r="C42" s="7">
        <v>14.86</v>
      </c>
      <c r="D42" s="9"/>
      <c r="E42" s="8"/>
      <c r="F42" s="20"/>
      <c r="G42" s="14">
        <f>MAX(TRUNC(C41)-C42,0)</f>
        <v>0</v>
      </c>
      <c r="H42" s="20"/>
      <c r="I42" s="9"/>
      <c r="J42" s="14"/>
      <c r="K42" s="9"/>
      <c r="L42" s="9"/>
      <c r="M42" s="9"/>
      <c r="N42" s="9"/>
      <c r="O42" s="9"/>
      <c r="P42" s="41"/>
      <c r="Q42" s="42"/>
      <c r="S42" s="11"/>
    </row>
    <row r="43" spans="1:19" ht="13.8" thickBot="1" x14ac:dyDescent="0.3">
      <c r="A43" s="68">
        <v>36060</v>
      </c>
      <c r="B43" s="50"/>
      <c r="C43" s="47">
        <v>15.67</v>
      </c>
      <c r="D43" s="48"/>
      <c r="E43" s="49">
        <v>15.84</v>
      </c>
      <c r="F43" s="50"/>
      <c r="G43" s="51"/>
      <c r="H43" s="50"/>
      <c r="I43" s="48"/>
      <c r="J43" s="52">
        <f>_xll.AMERB(E43,TRUNC(E41)-2,0.06,0.06,0.35,$I41-$A43,1,100,0)</f>
        <v>3.839854926406093</v>
      </c>
      <c r="K43" s="55">
        <f>C41-C43</f>
        <v>-1.8699999999999992</v>
      </c>
      <c r="L43" s="55">
        <f>E43-E41</f>
        <v>1.7699999999999996</v>
      </c>
      <c r="M43" s="55">
        <f>G42-G41</f>
        <v>-0.21160948978685243</v>
      </c>
      <c r="N43" s="55">
        <f>J41-J43</f>
        <v>-1.6743332648953331</v>
      </c>
      <c r="O43" s="56">
        <f>C43-C39</f>
        <v>2.1300000000000008</v>
      </c>
      <c r="P43" s="57">
        <f>SUM(K43:O43)</f>
        <v>0.1440572453178155</v>
      </c>
      <c r="Q43" s="58">
        <f>C43-C39</f>
        <v>2.1300000000000008</v>
      </c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9" x14ac:dyDescent="0.25">
      <c r="C45" s="11">
        <f>C43-C5</f>
        <v>-5.42</v>
      </c>
      <c r="P45" s="59">
        <f>SUM(P7:P43)</f>
        <v>9.2213763170334122</v>
      </c>
      <c r="Q45" s="59">
        <f>SUM(Q7:Q43)</f>
        <v>-5.42</v>
      </c>
    </row>
  </sheetData>
  <mergeCells count="7">
    <mergeCell ref="R3:S3"/>
    <mergeCell ref="P3:Q3"/>
    <mergeCell ref="H3:J3"/>
    <mergeCell ref="A1:Q1"/>
    <mergeCell ref="B3:E3"/>
    <mergeCell ref="F3:G3"/>
    <mergeCell ref="K3:N3"/>
  </mergeCells>
  <pageMargins left="0.25" right="0.25" top="1" bottom="1" header="0.5" footer="0.5"/>
  <pageSetup scale="85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zoomScale="70" workbookViewId="0">
      <pane ySplit="4" topLeftCell="A5" activePane="bottomLeft" state="frozenSplit"/>
      <selection pane="bottomLeft" activeCell="V6" sqref="V5:V6"/>
    </sheetView>
  </sheetViews>
  <sheetFormatPr defaultRowHeight="13.2" x14ac:dyDescent="0.25"/>
  <cols>
    <col min="1" max="1" width="8.5546875" customWidth="1"/>
    <col min="2" max="19" width="7.88671875" customWidth="1"/>
    <col min="20" max="20" width="10.33203125" customWidth="1"/>
    <col min="21" max="21" width="11.5546875" customWidth="1"/>
  </cols>
  <sheetData>
    <row r="1" spans="1:22" ht="17.399999999999999" x14ac:dyDescent="0.3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2" ht="13.8" thickBot="1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 ht="13.8" thickBot="1" x14ac:dyDescent="0.3">
      <c r="A3" s="2"/>
      <c r="B3" s="77" t="s">
        <v>2</v>
      </c>
      <c r="C3" s="75"/>
      <c r="D3" s="75"/>
      <c r="E3" s="76"/>
      <c r="F3" s="74" t="s">
        <v>3</v>
      </c>
      <c r="G3" s="76"/>
      <c r="H3" s="74" t="s">
        <v>4</v>
      </c>
      <c r="I3" s="75"/>
      <c r="J3" s="76"/>
      <c r="K3" s="74" t="s">
        <v>5</v>
      </c>
      <c r="L3" s="76"/>
      <c r="M3" s="74" t="s">
        <v>6</v>
      </c>
      <c r="N3" s="75"/>
      <c r="O3" s="75"/>
      <c r="P3" s="75"/>
      <c r="Q3" s="75"/>
      <c r="R3" s="78"/>
      <c r="S3" s="72" t="s">
        <v>7</v>
      </c>
      <c r="T3" s="73"/>
      <c r="U3" s="70" t="s">
        <v>8</v>
      </c>
      <c r="V3" s="71"/>
    </row>
    <row r="4" spans="1:22" ht="13.8" thickBot="1" x14ac:dyDescent="0.3">
      <c r="A4" s="5" t="s">
        <v>9</v>
      </c>
      <c r="B4" s="6" t="s">
        <v>10</v>
      </c>
      <c r="C4" s="7" t="s">
        <v>11</v>
      </c>
      <c r="D4" s="7" t="s">
        <v>10</v>
      </c>
      <c r="E4" s="8" t="s">
        <v>11</v>
      </c>
      <c r="F4" s="5" t="s">
        <v>10</v>
      </c>
      <c r="G4" s="8" t="s">
        <v>11</v>
      </c>
      <c r="H4" s="5" t="s">
        <v>10</v>
      </c>
      <c r="I4" s="9" t="s">
        <v>12</v>
      </c>
      <c r="J4" s="8" t="s">
        <v>11</v>
      </c>
      <c r="K4" s="5" t="s">
        <v>10</v>
      </c>
      <c r="L4" s="8" t="s">
        <v>11</v>
      </c>
      <c r="M4" s="5" t="s">
        <v>13</v>
      </c>
      <c r="N4" s="7" t="s">
        <v>14</v>
      </c>
      <c r="O4" s="7" t="s">
        <v>3</v>
      </c>
      <c r="P4" s="7" t="s">
        <v>4</v>
      </c>
      <c r="Q4" s="7" t="s">
        <v>5</v>
      </c>
      <c r="R4" s="7" t="s">
        <v>15</v>
      </c>
      <c r="S4" s="4" t="s">
        <v>16</v>
      </c>
      <c r="T4" s="10" t="s">
        <v>17</v>
      </c>
      <c r="U4" t="s">
        <v>3</v>
      </c>
      <c r="V4" s="11">
        <f>TRUNC(C5)</f>
        <v>22</v>
      </c>
    </row>
    <row r="5" spans="1:22" x14ac:dyDescent="0.25">
      <c r="A5" s="12">
        <v>36465</v>
      </c>
      <c r="B5" s="6" t="s">
        <v>18</v>
      </c>
      <c r="C5" s="13">
        <v>22.5</v>
      </c>
      <c r="D5" s="7" t="s">
        <v>19</v>
      </c>
      <c r="E5" s="14">
        <v>22.38</v>
      </c>
      <c r="F5" s="5" t="str">
        <f>B5</f>
        <v>Jan</v>
      </c>
      <c r="G5" s="14">
        <f>_xll.AMERB(C5,V4,0.06,0.06,0.35,$A6-$A5,0,100,0)</f>
        <v>0.83966798924392283</v>
      </c>
      <c r="H5" s="5" t="str">
        <f>D5</f>
        <v>Feb</v>
      </c>
      <c r="I5" s="15">
        <v>36539</v>
      </c>
      <c r="J5" s="14">
        <f>_xll.AMERB(E5,V5,0.06,0.06,0.35,$I5-$A5,1,100,0)</f>
        <v>2.8221357530101763</v>
      </c>
      <c r="K5" s="13" t="str">
        <f>B5</f>
        <v>Jan</v>
      </c>
      <c r="L5" s="13">
        <f>V7*(_xll.AMERB(C5,V6,0.06,0.06,0.35,A6-A5,0,100,0)+_xll.AMERB(C5,V6,0.06,0.06,0.35,A6-A5,1,100,0))</f>
        <v>0.94268374323481019</v>
      </c>
      <c r="M5" s="16"/>
      <c r="N5" s="13"/>
      <c r="O5" s="13"/>
      <c r="P5" s="13"/>
      <c r="Q5" s="13"/>
      <c r="R5" s="13"/>
      <c r="S5" s="17"/>
      <c r="T5" s="18"/>
      <c r="U5" t="s">
        <v>4</v>
      </c>
      <c r="V5" s="11">
        <f>TRUNC(E5)-2</f>
        <v>20</v>
      </c>
    </row>
    <row r="6" spans="1:22" x14ac:dyDescent="0.25">
      <c r="A6" s="12">
        <v>36509</v>
      </c>
      <c r="B6" s="19"/>
      <c r="C6" s="7">
        <v>26.36</v>
      </c>
      <c r="D6" s="9"/>
      <c r="E6" s="8"/>
      <c r="F6" s="20"/>
      <c r="G6" s="14">
        <f>MAX(V4-C6,0)</f>
        <v>0</v>
      </c>
      <c r="H6" s="20"/>
      <c r="I6" s="9"/>
      <c r="J6" s="14"/>
      <c r="K6" s="13"/>
      <c r="L6" s="13">
        <f>V7*(MAX(V6-C6,0)+MAX(C6-V6,0))</f>
        <v>1.1439999999999999</v>
      </c>
      <c r="M6" s="20"/>
      <c r="N6" s="9"/>
      <c r="O6" s="9"/>
      <c r="P6" s="9"/>
      <c r="Q6" s="9"/>
      <c r="R6" s="9"/>
      <c r="S6" s="21"/>
      <c r="T6" s="22"/>
      <c r="U6" t="s">
        <v>5</v>
      </c>
      <c r="V6" s="11">
        <f>ROUND(C5,0)+0.5</f>
        <v>23.5</v>
      </c>
    </row>
    <row r="7" spans="1:22" x14ac:dyDescent="0.25">
      <c r="A7" s="23">
        <v>36514</v>
      </c>
      <c r="B7" s="24"/>
      <c r="C7" s="25">
        <v>26.54</v>
      </c>
      <c r="D7" s="26"/>
      <c r="E7" s="27">
        <v>26.34</v>
      </c>
      <c r="F7" s="28"/>
      <c r="G7" s="29"/>
      <c r="H7" s="28"/>
      <c r="I7" s="26"/>
      <c r="J7" s="30">
        <f>_xll.AMERB(E7,V5,0.06,0.06,0.35,$I5-$A7,1,100,0)</f>
        <v>6.3397396511672302</v>
      </c>
      <c r="K7" s="31"/>
      <c r="L7" s="31"/>
      <c r="M7" s="32">
        <f>C5-C7</f>
        <v>-4.0399999999999991</v>
      </c>
      <c r="N7" s="33">
        <f>E7-E5</f>
        <v>3.9600000000000009</v>
      </c>
      <c r="O7" s="33">
        <f>G6-G5</f>
        <v>-0.83966798924392283</v>
      </c>
      <c r="P7" s="33">
        <f>J5-J7</f>
        <v>-3.5176038981570539</v>
      </c>
      <c r="Q7" s="33">
        <f>L5-L6</f>
        <v>-0.20131625676518972</v>
      </c>
      <c r="R7" s="33">
        <f>C7-C5</f>
        <v>4.0399999999999991</v>
      </c>
      <c r="S7" s="34">
        <f>SUM(M7:R7)</f>
        <v>-0.59858814416616557</v>
      </c>
      <c r="T7" s="35">
        <f>C7-C5</f>
        <v>4.0399999999999991</v>
      </c>
      <c r="U7" t="s">
        <v>20</v>
      </c>
      <c r="V7">
        <v>0.4</v>
      </c>
    </row>
    <row r="8" spans="1:22" x14ac:dyDescent="0.25">
      <c r="A8" s="20"/>
      <c r="B8" s="19"/>
      <c r="C8" s="9"/>
      <c r="D8" s="9"/>
      <c r="E8" s="36"/>
      <c r="F8" s="20"/>
      <c r="G8" s="36"/>
      <c r="H8" s="20"/>
      <c r="I8" s="9"/>
      <c r="J8" s="36"/>
      <c r="K8" s="9"/>
      <c r="L8" s="9"/>
      <c r="M8" s="20"/>
      <c r="N8" s="9"/>
      <c r="O8" s="9"/>
      <c r="P8" s="9"/>
      <c r="Q8" s="9"/>
      <c r="R8" s="9"/>
      <c r="S8" s="21"/>
      <c r="T8" s="22"/>
      <c r="U8" t="s">
        <v>3</v>
      </c>
      <c r="V8" s="11">
        <f>TRUNC(C9)</f>
        <v>26</v>
      </c>
    </row>
    <row r="9" spans="1:22" x14ac:dyDescent="0.25">
      <c r="A9" s="12">
        <f>A7</f>
        <v>36514</v>
      </c>
      <c r="B9" s="6" t="str">
        <f>D5</f>
        <v>Feb</v>
      </c>
      <c r="C9" s="37">
        <f>E7</f>
        <v>26.34</v>
      </c>
      <c r="D9" s="7" t="s">
        <v>21</v>
      </c>
      <c r="E9" s="14">
        <v>25.54</v>
      </c>
      <c r="F9" s="5" t="str">
        <f>B9</f>
        <v>Feb</v>
      </c>
      <c r="G9" s="14">
        <f>_xll.AMERB(C9,V8,0.06,0.06,0.35,$A10-$A9,0,100,0)</f>
        <v>0.79400577458611554</v>
      </c>
      <c r="H9" s="5" t="str">
        <f>D9</f>
        <v>Mar</v>
      </c>
      <c r="I9" s="15">
        <v>36572</v>
      </c>
      <c r="J9" s="14">
        <f>_xll.AMERB(E9,V9,0.06,0.06,0.35,$I9-$A9,1,100,0)</f>
        <v>2.9626535526462257</v>
      </c>
      <c r="K9" s="13" t="str">
        <f>B9</f>
        <v>Feb</v>
      </c>
      <c r="L9" s="13">
        <f>V11*(_xll.AMERB(C9,V10,0.06,0.06,0.35,A10-A9,0,100,0)+_xll.AMERB(C9,V10,0.06,0.06,0.35,A10-A9,1,100,0))</f>
        <v>0.77232044686963264</v>
      </c>
      <c r="M9" s="16"/>
      <c r="N9" s="13"/>
      <c r="O9" s="13"/>
      <c r="P9" s="13"/>
      <c r="Q9" s="13"/>
      <c r="R9" s="13"/>
      <c r="S9" s="17"/>
      <c r="T9" s="38"/>
      <c r="U9" t="s">
        <v>4</v>
      </c>
      <c r="V9" s="11">
        <f>TRUNC(E9)-2</f>
        <v>23</v>
      </c>
    </row>
    <row r="10" spans="1:22" x14ac:dyDescent="0.25">
      <c r="A10" s="12">
        <v>36539</v>
      </c>
      <c r="B10" s="19"/>
      <c r="C10" s="7">
        <v>28.02</v>
      </c>
      <c r="D10" s="9"/>
      <c r="E10" s="8"/>
      <c r="F10" s="20"/>
      <c r="G10" s="14">
        <f>MAX(V8-C10,0)</f>
        <v>0</v>
      </c>
      <c r="H10" s="20"/>
      <c r="I10" s="9"/>
      <c r="J10" s="14"/>
      <c r="K10" s="13"/>
      <c r="L10" s="13">
        <f>V11*(MAX(V10-C10,0)+MAX(C10-V10,0))</f>
        <v>0.60799999999999987</v>
      </c>
      <c r="M10" s="20"/>
      <c r="N10" s="9"/>
      <c r="O10" s="9"/>
      <c r="P10" s="9"/>
      <c r="Q10" s="9"/>
      <c r="R10" s="9"/>
      <c r="S10" s="21"/>
      <c r="T10" s="22"/>
      <c r="U10" t="s">
        <v>5</v>
      </c>
      <c r="V10" s="11">
        <f>ROUND(C9,0)+0.5</f>
        <v>26.5</v>
      </c>
    </row>
    <row r="11" spans="1:22" x14ac:dyDescent="0.25">
      <c r="A11" s="23">
        <v>36545</v>
      </c>
      <c r="B11" s="24"/>
      <c r="C11" s="25">
        <v>29.66</v>
      </c>
      <c r="D11" s="26"/>
      <c r="E11" s="27">
        <v>27.97</v>
      </c>
      <c r="F11" s="28"/>
      <c r="G11" s="29"/>
      <c r="H11" s="28"/>
      <c r="I11" s="26"/>
      <c r="J11" s="30">
        <f>_xll.AMERB(E11,V9,0.06,0.06,0.35,$I9-$A11,1,100,0)</f>
        <v>4.9790596212133948</v>
      </c>
      <c r="K11" s="31"/>
      <c r="L11" s="31"/>
      <c r="M11" s="32">
        <f>C9-C11</f>
        <v>-3.3200000000000003</v>
      </c>
      <c r="N11" s="33">
        <f>E11-E9</f>
        <v>2.4299999999999997</v>
      </c>
      <c r="O11" s="33">
        <f>G10-G9</f>
        <v>-0.79400577458611554</v>
      </c>
      <c r="P11" s="33">
        <f>J9-J11</f>
        <v>-2.0164060685671692</v>
      </c>
      <c r="Q11" s="33">
        <f>L9-L10</f>
        <v>0.16432044686963276</v>
      </c>
      <c r="R11" s="33">
        <f>C11-C7</f>
        <v>3.120000000000001</v>
      </c>
      <c r="S11" s="39">
        <f>SUM(M11:R11)</f>
        <v>-0.41609139628365144</v>
      </c>
      <c r="T11" s="40">
        <f>C11-C7</f>
        <v>3.120000000000001</v>
      </c>
      <c r="U11" t="s">
        <v>20</v>
      </c>
      <c r="V11">
        <v>0.4</v>
      </c>
    </row>
    <row r="12" spans="1:22" x14ac:dyDescent="0.25">
      <c r="A12" s="20"/>
      <c r="B12" s="19"/>
      <c r="C12" s="9"/>
      <c r="D12" s="9"/>
      <c r="E12" s="36"/>
      <c r="F12" s="20"/>
      <c r="G12" s="36"/>
      <c r="H12" s="20"/>
      <c r="I12" s="9"/>
      <c r="J12" s="36"/>
      <c r="K12" s="9"/>
      <c r="L12" s="9"/>
      <c r="M12" s="20"/>
      <c r="N12" s="9"/>
      <c r="O12" s="9"/>
      <c r="P12" s="9"/>
      <c r="Q12" s="9"/>
      <c r="R12" s="9"/>
      <c r="S12" s="41"/>
      <c r="T12" s="42"/>
      <c r="U12" t="s">
        <v>3</v>
      </c>
      <c r="V12" s="11">
        <f>TRUNC(C13)</f>
        <v>27</v>
      </c>
    </row>
    <row r="13" spans="1:22" x14ac:dyDescent="0.25">
      <c r="A13" s="12">
        <f>A11</f>
        <v>36545</v>
      </c>
      <c r="B13" s="6" t="str">
        <f>D9</f>
        <v>Mar</v>
      </c>
      <c r="C13" s="37">
        <f>E11</f>
        <v>27.97</v>
      </c>
      <c r="D13" s="7" t="s">
        <v>22</v>
      </c>
      <c r="E13" s="14">
        <v>26.98</v>
      </c>
      <c r="F13" s="5" t="str">
        <f>B13</f>
        <v>Mar</v>
      </c>
      <c r="G13" s="14">
        <f>_xll.AMERB(C13,V12,0.06,0.06,0.35,$A14-$A13,0,100,0)</f>
        <v>0.62640323774533668</v>
      </c>
      <c r="H13" s="5" t="str">
        <f>D13</f>
        <v>Apr</v>
      </c>
      <c r="I13" s="15">
        <v>36601</v>
      </c>
      <c r="J13" s="14">
        <f>_xll.AMERB(E13,V13,0.06,0.06,0.35,$I13-$A13,1,100,0)</f>
        <v>3.339667206657249</v>
      </c>
      <c r="K13" s="13" t="str">
        <f>B13</f>
        <v>Mar</v>
      </c>
      <c r="L13" s="13">
        <f>V15*(_xll.AMERB(C13,V14,0.06,0.06,0.35,A14-A13,0,100,0)+_xll.AMERB(C13,V14,0.06,0.06,0.35,A14-A13,1,100,0))</f>
        <v>0.86870463636875073</v>
      </c>
      <c r="M13" s="16"/>
      <c r="N13" s="13"/>
      <c r="O13" s="13"/>
      <c r="P13" s="13"/>
      <c r="Q13" s="13"/>
      <c r="R13" s="13"/>
      <c r="S13" s="43"/>
      <c r="T13" s="44"/>
      <c r="U13" t="s">
        <v>4</v>
      </c>
      <c r="V13" s="11">
        <f>TRUNC(E13)-2</f>
        <v>24</v>
      </c>
    </row>
    <row r="14" spans="1:22" x14ac:dyDescent="0.25">
      <c r="A14" s="12">
        <v>36572</v>
      </c>
      <c r="B14" s="19"/>
      <c r="C14" s="7">
        <v>30.05</v>
      </c>
      <c r="D14" s="9"/>
      <c r="E14" s="8"/>
      <c r="F14" s="20"/>
      <c r="G14" s="14">
        <f>MAX(V12-C14,0)</f>
        <v>0</v>
      </c>
      <c r="H14" s="20"/>
      <c r="I14" s="9"/>
      <c r="J14" s="14"/>
      <c r="K14" s="13"/>
      <c r="L14" s="13">
        <f>V15*(MAX(V14-C14,0)+MAX(C14-V14,0))</f>
        <v>0.62000000000000033</v>
      </c>
      <c r="M14" s="20"/>
      <c r="N14" s="9"/>
      <c r="O14" s="9"/>
      <c r="P14" s="9"/>
      <c r="Q14" s="9"/>
      <c r="R14" s="9"/>
      <c r="S14" s="41"/>
      <c r="T14" s="42"/>
      <c r="U14" t="s">
        <v>5</v>
      </c>
      <c r="V14" s="11">
        <f>ROUND(C13,0)+0.5</f>
        <v>28.5</v>
      </c>
    </row>
    <row r="15" spans="1:22" x14ac:dyDescent="0.25">
      <c r="A15" s="23">
        <v>36578</v>
      </c>
      <c r="B15" s="24"/>
      <c r="C15" s="25">
        <v>29.62</v>
      </c>
      <c r="D15" s="26"/>
      <c r="E15" s="27">
        <v>28.92</v>
      </c>
      <c r="F15" s="28"/>
      <c r="G15" s="29"/>
      <c r="H15" s="28"/>
      <c r="I15" s="26"/>
      <c r="J15" s="30">
        <f>_xll.AMERB(E15,V13,0.06,0.06,0.35,$I13-$A15,1,100,0)</f>
        <v>4.9270788226948765</v>
      </c>
      <c r="K15" s="31"/>
      <c r="L15" s="31"/>
      <c r="M15" s="32">
        <f>C13-C15</f>
        <v>-1.6500000000000021</v>
      </c>
      <c r="N15" s="33">
        <f>E15-E13</f>
        <v>1.9400000000000013</v>
      </c>
      <c r="O15" s="33">
        <f>G14-G13</f>
        <v>-0.62640323774533668</v>
      </c>
      <c r="P15" s="33">
        <f>J13-J15</f>
        <v>-1.5874116160376275</v>
      </c>
      <c r="Q15" s="33">
        <f>L13-L14</f>
        <v>0.2487046363687504</v>
      </c>
      <c r="R15" s="33">
        <f>C15-C11</f>
        <v>-3.9999999999999147E-2</v>
      </c>
      <c r="S15" s="39">
        <f>SUM(M15:R15)</f>
        <v>-1.7151102174142137</v>
      </c>
      <c r="T15" s="40">
        <f>C15-C11</f>
        <v>-3.9999999999999147E-2</v>
      </c>
      <c r="U15" t="s">
        <v>20</v>
      </c>
      <c r="V15">
        <v>0.4</v>
      </c>
    </row>
    <row r="16" spans="1:22" x14ac:dyDescent="0.25">
      <c r="A16" s="20"/>
      <c r="B16" s="19"/>
      <c r="C16" s="9"/>
      <c r="D16" s="9"/>
      <c r="E16" s="36"/>
      <c r="F16" s="20"/>
      <c r="G16" s="36"/>
      <c r="H16" s="20"/>
      <c r="I16" s="9"/>
      <c r="J16" s="36"/>
      <c r="K16" s="9"/>
      <c r="L16" s="9"/>
      <c r="M16" s="20"/>
      <c r="N16" s="9"/>
      <c r="O16" s="9"/>
      <c r="P16" s="9"/>
      <c r="Q16" s="9"/>
      <c r="R16" s="9"/>
      <c r="S16" s="41"/>
      <c r="T16" s="42"/>
      <c r="U16" t="s">
        <v>3</v>
      </c>
      <c r="V16" s="11">
        <f>TRUNC(C17)</f>
        <v>28</v>
      </c>
    </row>
    <row r="17" spans="1:22" x14ac:dyDescent="0.25">
      <c r="A17" s="12">
        <f>A15</f>
        <v>36578</v>
      </c>
      <c r="B17" s="6" t="str">
        <f>D13</f>
        <v>Apr</v>
      </c>
      <c r="C17" s="37">
        <f>E15</f>
        <v>28.92</v>
      </c>
      <c r="D17" s="7" t="s">
        <v>23</v>
      </c>
      <c r="E17" s="14">
        <v>27.83</v>
      </c>
      <c r="F17" s="5" t="str">
        <f>B17</f>
        <v>Apr</v>
      </c>
      <c r="G17" s="14">
        <f>_xll.AMERB(C17,V16,0.06,0.06,0.35,$A18-$A17,0,100,0)</f>
        <v>0.60173450976320597</v>
      </c>
      <c r="H17" s="5" t="str">
        <f>D17</f>
        <v>May</v>
      </c>
      <c r="I17" s="15">
        <v>36630</v>
      </c>
      <c r="J17" s="14">
        <f>_xll.AMERB(E17,V17,0.06,0.06,0.35,$I17-$A17,1,100,0)</f>
        <v>3.2181801926845965</v>
      </c>
      <c r="K17" s="13" t="str">
        <f>B17</f>
        <v>Apr</v>
      </c>
      <c r="L17" s="13">
        <f>V19*(_xll.AMERB(C17,V18,0.06,0.06,0.35,A18-A17,0,100,0)+_xll.AMERB(C17,V18,0.06,0.06,0.35,A18-A17,1,100,0))</f>
        <v>0.83645751158069859</v>
      </c>
      <c r="M17" s="16"/>
      <c r="N17" s="13"/>
      <c r="O17" s="13"/>
      <c r="P17" s="13"/>
      <c r="Q17" s="13"/>
      <c r="R17" s="13"/>
      <c r="S17" s="43"/>
      <c r="T17" s="44"/>
      <c r="U17" t="s">
        <v>4</v>
      </c>
      <c r="V17" s="11">
        <f>TRUNC(E17)-2</f>
        <v>25</v>
      </c>
    </row>
    <row r="18" spans="1:22" x14ac:dyDescent="0.25">
      <c r="A18" s="12">
        <v>36601</v>
      </c>
      <c r="B18" s="19"/>
      <c r="C18" s="7">
        <v>31.09</v>
      </c>
      <c r="D18" s="9"/>
      <c r="E18" s="8"/>
      <c r="F18" s="20"/>
      <c r="G18" s="14">
        <f>MAX(V16-C18,0)</f>
        <v>0</v>
      </c>
      <c r="H18" s="20"/>
      <c r="I18" s="9"/>
      <c r="J18" s="14"/>
      <c r="K18" s="13"/>
      <c r="L18" s="13">
        <f>V19*(MAX(V18-C18,0)+MAX(C18-V18,0))</f>
        <v>0.63600000000000001</v>
      </c>
      <c r="M18" s="20"/>
      <c r="N18" s="9"/>
      <c r="O18" s="9"/>
      <c r="P18" s="9"/>
      <c r="Q18" s="9"/>
      <c r="R18" s="9"/>
      <c r="S18" s="41"/>
      <c r="T18" s="42"/>
      <c r="U18" t="s">
        <v>5</v>
      </c>
      <c r="V18" s="11">
        <f>ROUND(C17,0)+0.5</f>
        <v>29.5</v>
      </c>
    </row>
    <row r="19" spans="1:22" x14ac:dyDescent="0.25">
      <c r="A19" s="23">
        <v>36606</v>
      </c>
      <c r="B19" s="24"/>
      <c r="C19" s="31">
        <v>28</v>
      </c>
      <c r="D19" s="26"/>
      <c r="E19" s="27">
        <v>27.81</v>
      </c>
      <c r="F19" s="28"/>
      <c r="G19" s="29"/>
      <c r="H19" s="28"/>
      <c r="I19" s="26"/>
      <c r="J19" s="30">
        <f>_xll.AMERB(E19,V17,0.06,0.06,0.35,$I17-$A19,1,100,0)</f>
        <v>2.9374184661812457</v>
      </c>
      <c r="K19" s="31"/>
      <c r="L19" s="31"/>
      <c r="M19" s="32">
        <f>C17-C19</f>
        <v>0.92000000000000171</v>
      </c>
      <c r="N19" s="33">
        <f>E19-E17</f>
        <v>-1.9999999999999574E-2</v>
      </c>
      <c r="O19" s="33">
        <f>G18-G17</f>
        <v>-0.60173450976320597</v>
      </c>
      <c r="P19" s="33">
        <f>J17-J19</f>
        <v>0.28076172650335085</v>
      </c>
      <c r="Q19" s="33">
        <f>L17-L18</f>
        <v>0.20045751158069858</v>
      </c>
      <c r="R19" s="33">
        <f>C19-C15</f>
        <v>-1.620000000000001</v>
      </c>
      <c r="S19" s="39">
        <f>SUM(M19:R19)</f>
        <v>-0.84051527167915541</v>
      </c>
      <c r="T19" s="40">
        <f>C19-C15</f>
        <v>-1.620000000000001</v>
      </c>
      <c r="U19" t="s">
        <v>20</v>
      </c>
      <c r="V19">
        <v>0.4</v>
      </c>
    </row>
    <row r="20" spans="1:22" x14ac:dyDescent="0.25">
      <c r="A20" s="20"/>
      <c r="B20" s="19"/>
      <c r="C20" s="9"/>
      <c r="D20" s="9"/>
      <c r="E20" s="36"/>
      <c r="F20" s="20"/>
      <c r="G20" s="36"/>
      <c r="H20" s="20"/>
      <c r="I20" s="9"/>
      <c r="J20" s="36"/>
      <c r="K20" s="9"/>
      <c r="L20" s="9"/>
      <c r="M20" s="20"/>
      <c r="N20" s="9"/>
      <c r="O20" s="9"/>
      <c r="P20" s="9"/>
      <c r="Q20" s="9"/>
      <c r="R20" s="9"/>
      <c r="S20" s="41"/>
      <c r="T20" s="42"/>
      <c r="U20" t="s">
        <v>3</v>
      </c>
      <c r="V20" s="11">
        <f>TRUNC(C21)</f>
        <v>27</v>
      </c>
    </row>
    <row r="21" spans="1:22" x14ac:dyDescent="0.25">
      <c r="A21" s="12">
        <f>A19</f>
        <v>36606</v>
      </c>
      <c r="B21" s="6" t="str">
        <f>D17</f>
        <v>May</v>
      </c>
      <c r="C21" s="37">
        <f>E19</f>
        <v>27.81</v>
      </c>
      <c r="D21" s="7" t="s">
        <v>24</v>
      </c>
      <c r="E21" s="14">
        <v>27.06</v>
      </c>
      <c r="F21" s="5" t="str">
        <f>B21</f>
        <v>May</v>
      </c>
      <c r="G21" s="14">
        <f>_xll.AMERB(C21,V20,0.06,0.06,0.35,$A22-$A21,0,100,0)</f>
        <v>0.62796355855217789</v>
      </c>
      <c r="H21" s="5" t="str">
        <f>D21</f>
        <v>Jun</v>
      </c>
      <c r="I21" s="15">
        <v>36663</v>
      </c>
      <c r="J21" s="14">
        <f>_xll.AMERB(E21,V21,0.06,0.06,0.35,$I21-$A21,1,100,0)</f>
        <v>2.6740564004992584</v>
      </c>
      <c r="K21" s="13" t="str">
        <f>B21</f>
        <v>May</v>
      </c>
      <c r="L21" s="13">
        <f>V23*(_xll.AMERB(C21,V22,0.06,0.06,0.35,A22-A21,0,100,0)+_xll.AMERB(C21,V22,0.06,0.06,0.35,A22-A21,1,100,0))</f>
        <v>0.83462973774097005</v>
      </c>
      <c r="M21" s="16"/>
      <c r="N21" s="13"/>
      <c r="O21" s="13"/>
      <c r="P21" s="13"/>
      <c r="Q21" s="13"/>
      <c r="R21" s="13"/>
      <c r="S21" s="43"/>
      <c r="T21" s="44"/>
      <c r="U21" t="s">
        <v>4</v>
      </c>
      <c r="V21" s="11">
        <f>TRUNC(E21)-2</f>
        <v>25</v>
      </c>
    </row>
    <row r="22" spans="1:22" x14ac:dyDescent="0.25">
      <c r="A22" s="12">
        <v>36630</v>
      </c>
      <c r="B22" s="19"/>
      <c r="C22" s="7">
        <v>25.57</v>
      </c>
      <c r="D22" s="9"/>
      <c r="E22" s="8"/>
      <c r="F22" s="20"/>
      <c r="G22" s="14">
        <f>MAX(V20-C22,0)</f>
        <v>1.4299999999999997</v>
      </c>
      <c r="H22" s="20"/>
      <c r="I22" s="9"/>
      <c r="J22" s="14"/>
      <c r="K22" s="13"/>
      <c r="L22" s="13">
        <f>V23*(MAX(V22-C22,0)+MAX(C22-V22,0))</f>
        <v>1.1719999999999999</v>
      </c>
      <c r="M22" s="20"/>
      <c r="N22" s="9"/>
      <c r="O22" s="9"/>
      <c r="P22" s="9"/>
      <c r="Q22" s="9"/>
      <c r="R22" s="9"/>
      <c r="S22" s="41"/>
      <c r="T22" s="42"/>
      <c r="U22" t="s">
        <v>5</v>
      </c>
      <c r="V22" s="11">
        <f>ROUND(C21,0)+0.5</f>
        <v>28.5</v>
      </c>
    </row>
    <row r="23" spans="1:22" x14ac:dyDescent="0.25">
      <c r="A23" s="23">
        <v>36635</v>
      </c>
      <c r="B23" s="24"/>
      <c r="C23" s="25">
        <v>27.35</v>
      </c>
      <c r="D23" s="26"/>
      <c r="E23" s="27">
        <v>25.8</v>
      </c>
      <c r="F23" s="28"/>
      <c r="G23" s="29"/>
      <c r="H23" s="28"/>
      <c r="I23" s="26"/>
      <c r="J23" s="30">
        <f>_xll.AMERB(E23,V21,0.06,0.06,0.35,$I21-$A23,1,100,0)</f>
        <v>1.4296057715514534</v>
      </c>
      <c r="K23" s="31"/>
      <c r="L23" s="31"/>
      <c r="M23" s="32">
        <f>C21-C23</f>
        <v>0.4599999999999973</v>
      </c>
      <c r="N23" s="33">
        <f>E23-E21</f>
        <v>-1.259999999999998</v>
      </c>
      <c r="O23" s="33">
        <f>G22-G21</f>
        <v>0.80203644144782182</v>
      </c>
      <c r="P23" s="33">
        <f>J21-J23</f>
        <v>1.244450628947805</v>
      </c>
      <c r="Q23" s="33">
        <f>L21-L22</f>
        <v>-0.33737026225902988</v>
      </c>
      <c r="R23" s="33">
        <f>C23-C19</f>
        <v>-0.64999999999999858</v>
      </c>
      <c r="S23" s="39">
        <f>SUM(M23:R23)</f>
        <v>0.25911680813659765</v>
      </c>
      <c r="T23" s="40">
        <f>C23-C19</f>
        <v>-0.64999999999999858</v>
      </c>
      <c r="U23" t="s">
        <v>20</v>
      </c>
      <c r="V23">
        <v>0.4</v>
      </c>
    </row>
    <row r="24" spans="1:22" x14ac:dyDescent="0.25">
      <c r="A24" s="20"/>
      <c r="B24" s="19"/>
      <c r="C24" s="9"/>
      <c r="D24" s="9"/>
      <c r="E24" s="36"/>
      <c r="F24" s="20"/>
      <c r="G24" s="36"/>
      <c r="H24" s="20"/>
      <c r="I24" s="9"/>
      <c r="J24" s="36"/>
      <c r="K24" s="9"/>
      <c r="L24" s="9"/>
      <c r="M24" s="20"/>
      <c r="N24" s="9"/>
      <c r="O24" s="9"/>
      <c r="P24" s="9"/>
      <c r="Q24" s="9"/>
      <c r="R24" s="9"/>
      <c r="S24" s="41"/>
      <c r="T24" s="42"/>
      <c r="U24" t="s">
        <v>3</v>
      </c>
      <c r="V24" s="11">
        <f>TRUNC(C25)</f>
        <v>25</v>
      </c>
    </row>
    <row r="25" spans="1:22" x14ac:dyDescent="0.25">
      <c r="A25" s="12">
        <f>A23</f>
        <v>36635</v>
      </c>
      <c r="B25" s="6" t="str">
        <f>D21</f>
        <v>Jun</v>
      </c>
      <c r="C25" s="37">
        <f>E23</f>
        <v>25.8</v>
      </c>
      <c r="D25" s="7" t="s">
        <v>25</v>
      </c>
      <c r="E25" s="14">
        <v>25.25</v>
      </c>
      <c r="F25" s="5" t="str">
        <f>B25</f>
        <v>Jun</v>
      </c>
      <c r="G25" s="14">
        <f>_xll.AMERB(C25,V24,0.06,0.06,0.35,$A26-$A25,0,100,0)</f>
        <v>0.63238373747266097</v>
      </c>
      <c r="H25" s="5" t="str">
        <f>D25</f>
        <v>Jul</v>
      </c>
      <c r="I25" s="15">
        <v>36692</v>
      </c>
      <c r="J25" s="14">
        <f>_xll.AMERB(E25,V25,0.06,0.06,0.35,$I25-$A25,1,100,0)</f>
        <v>2.7291189681729624</v>
      </c>
      <c r="K25" s="13" t="str">
        <f>B25</f>
        <v>Jun</v>
      </c>
      <c r="L25" s="13">
        <f>V27*(_xll.AMERB(C25,V26,0.06,0.06,0.35,A26-A25,0,100,0)+_xll.AMERB(C25,V26,0.06,0.06,0.35,A26-A25,1,100,0))</f>
        <v>0.83753920391468073</v>
      </c>
      <c r="M25" s="16"/>
      <c r="N25" s="13"/>
      <c r="O25" s="13"/>
      <c r="P25" s="13"/>
      <c r="Q25" s="13"/>
      <c r="R25" s="13"/>
      <c r="S25" s="43"/>
      <c r="T25" s="44"/>
      <c r="U25" t="s">
        <v>4</v>
      </c>
      <c r="V25" s="11">
        <f>TRUNC(E25)-2</f>
        <v>23</v>
      </c>
    </row>
    <row r="26" spans="1:22" x14ac:dyDescent="0.25">
      <c r="A26" s="12">
        <v>36663</v>
      </c>
      <c r="B26" s="19"/>
      <c r="C26" s="7">
        <v>29.32</v>
      </c>
      <c r="D26" s="9"/>
      <c r="E26" s="8"/>
      <c r="F26" s="20"/>
      <c r="G26" s="14">
        <f>MAX(V24-C26,0)</f>
        <v>0</v>
      </c>
      <c r="H26" s="20"/>
      <c r="I26" s="9"/>
      <c r="J26" s="14"/>
      <c r="K26" s="13"/>
      <c r="L26" s="13">
        <f>V27*(MAX(V26-C26,0)+MAX(C26-V26,0))</f>
        <v>1.1280000000000001</v>
      </c>
      <c r="M26" s="20"/>
      <c r="N26" s="9"/>
      <c r="O26" s="9"/>
      <c r="P26" s="9"/>
      <c r="Q26" s="9"/>
      <c r="R26" s="9"/>
      <c r="S26" s="41"/>
      <c r="T26" s="42"/>
      <c r="U26" t="s">
        <v>5</v>
      </c>
      <c r="V26" s="11">
        <f>ROUND(C25,0)+0.5</f>
        <v>26.5</v>
      </c>
    </row>
    <row r="27" spans="1:22" x14ac:dyDescent="0.25">
      <c r="A27" s="23">
        <v>36668</v>
      </c>
      <c r="B27" s="24"/>
      <c r="C27" s="25">
        <v>28.61</v>
      </c>
      <c r="D27" s="26"/>
      <c r="E27" s="27">
        <v>28.73</v>
      </c>
      <c r="F27" s="28"/>
      <c r="G27" s="29"/>
      <c r="H27" s="28"/>
      <c r="I27" s="26"/>
      <c r="J27" s="30">
        <f>_xll.AMERB(E27,V25,0.06,0.06,0.35,$I25-$A27,1,100,0)</f>
        <v>5.7302895109006649</v>
      </c>
      <c r="K27" s="31"/>
      <c r="L27" s="31"/>
      <c r="M27" s="32">
        <f>C25-C27</f>
        <v>-2.8099999999999987</v>
      </c>
      <c r="N27" s="33">
        <f>E27-E25</f>
        <v>3.4800000000000004</v>
      </c>
      <c r="O27" s="33">
        <f>G26-G25</f>
        <v>-0.63238373747266097</v>
      </c>
      <c r="P27" s="33">
        <f>J25-J27</f>
        <v>-3.0011705427277025</v>
      </c>
      <c r="Q27" s="33">
        <f>L25-L26</f>
        <v>-0.29046079608531938</v>
      </c>
      <c r="R27" s="33">
        <f>C27-C23</f>
        <v>1.259999999999998</v>
      </c>
      <c r="S27" s="39">
        <f>SUM(M27:R27)</f>
        <v>-1.9940150762856832</v>
      </c>
      <c r="T27" s="40">
        <f>C27-C23</f>
        <v>1.259999999999998</v>
      </c>
      <c r="U27" t="s">
        <v>20</v>
      </c>
      <c r="V27">
        <v>0.4</v>
      </c>
    </row>
    <row r="28" spans="1:22" x14ac:dyDescent="0.25">
      <c r="A28" s="20"/>
      <c r="B28" s="19"/>
      <c r="C28" s="9"/>
      <c r="D28" s="9"/>
      <c r="E28" s="36"/>
      <c r="F28" s="20"/>
      <c r="G28" s="36"/>
      <c r="H28" s="20"/>
      <c r="I28" s="9"/>
      <c r="J28" s="36"/>
      <c r="K28" s="9"/>
      <c r="L28" s="9"/>
      <c r="M28" s="20"/>
      <c r="N28" s="9"/>
      <c r="O28" s="9"/>
      <c r="P28" s="9"/>
      <c r="Q28" s="9"/>
      <c r="R28" s="9"/>
      <c r="S28" s="41"/>
      <c r="T28" s="42"/>
      <c r="U28" t="s">
        <v>3</v>
      </c>
      <c r="V28" s="11">
        <f>TRUNC(C29)</f>
        <v>28</v>
      </c>
    </row>
    <row r="29" spans="1:22" x14ac:dyDescent="0.25">
      <c r="A29" s="12">
        <f>A27</f>
        <v>36668</v>
      </c>
      <c r="B29" s="6" t="str">
        <f>D25</f>
        <v>Jul</v>
      </c>
      <c r="C29" s="37">
        <f>E27</f>
        <v>28.73</v>
      </c>
      <c r="D29" s="7" t="s">
        <v>26</v>
      </c>
      <c r="E29" s="14">
        <v>28.32</v>
      </c>
      <c r="F29" s="5" t="str">
        <f>B29</f>
        <v>Jul</v>
      </c>
      <c r="G29" s="14">
        <f>_xll.AMERB(C29,V28,0.06,0.06,0.35,$A30-$A29,0,100,0)</f>
        <v>0.69125136617949468</v>
      </c>
      <c r="H29" s="5" t="str">
        <f>D29</f>
        <v>Aug</v>
      </c>
      <c r="I29" s="15">
        <v>36724</v>
      </c>
      <c r="J29" s="14">
        <f>_xll.AMERB(E29,V29,0.06,0.06,0.35,$I29-$A29,1,100,0)</f>
        <v>2.9020993049107178</v>
      </c>
      <c r="K29" s="13" t="str">
        <f>B29</f>
        <v>Jul</v>
      </c>
      <c r="L29" s="13">
        <f>V31*(_xll.AMERB(C29,V30,0.06,0.06,0.35,A30-A29,0,100,0)+_xll.AMERB(C29,V30,0.06,0.06,0.35,A30-A29,1,100,0))</f>
        <v>0.8683928098938607</v>
      </c>
      <c r="M29" s="16"/>
      <c r="N29" s="13"/>
      <c r="O29" s="13"/>
      <c r="P29" s="13"/>
      <c r="Q29" s="13"/>
      <c r="R29" s="13"/>
      <c r="S29" s="43"/>
      <c r="T29" s="44"/>
      <c r="U29" t="s">
        <v>4</v>
      </c>
      <c r="V29" s="11">
        <f>TRUNC(E29)-2</f>
        <v>26</v>
      </c>
    </row>
    <row r="30" spans="1:22" x14ac:dyDescent="0.25">
      <c r="A30" s="12">
        <v>36692</v>
      </c>
      <c r="B30" s="19"/>
      <c r="C30" s="7">
        <v>32.950000000000003</v>
      </c>
      <c r="D30" s="9"/>
      <c r="E30" s="8"/>
      <c r="F30" s="20"/>
      <c r="G30" s="14">
        <f>MAX(V28-C30,0)</f>
        <v>0</v>
      </c>
      <c r="H30" s="20"/>
      <c r="I30" s="9"/>
      <c r="J30" s="14"/>
      <c r="K30" s="13"/>
      <c r="L30" s="13">
        <f>V31*(MAX(V30-C30,0)+MAX(C30-V30,0))</f>
        <v>1.3800000000000012</v>
      </c>
      <c r="M30" s="20"/>
      <c r="N30" s="9"/>
      <c r="O30" s="9"/>
      <c r="P30" s="9"/>
      <c r="Q30" s="9"/>
      <c r="R30" s="9"/>
      <c r="S30" s="41"/>
      <c r="T30" s="42"/>
      <c r="U30" t="s">
        <v>5</v>
      </c>
      <c r="V30" s="11">
        <f>ROUND(C29,0)+0.5</f>
        <v>29.5</v>
      </c>
    </row>
    <row r="31" spans="1:22" x14ac:dyDescent="0.25">
      <c r="A31" s="23">
        <v>36697</v>
      </c>
      <c r="B31" s="24"/>
      <c r="C31" s="25">
        <v>33.049999999999997</v>
      </c>
      <c r="D31" s="26"/>
      <c r="E31" s="27">
        <v>30.65</v>
      </c>
      <c r="F31" s="28"/>
      <c r="G31" s="29"/>
      <c r="H31" s="28"/>
      <c r="I31" s="26"/>
      <c r="J31" s="30">
        <f>_xll.AMERB(E31,V29,0.06,0.06,0.35,$I29-$A31,1,100,0)</f>
        <v>4.6852960831554835</v>
      </c>
      <c r="K31" s="31"/>
      <c r="L31" s="31"/>
      <c r="M31" s="32">
        <f>C29-C31</f>
        <v>-4.3199999999999967</v>
      </c>
      <c r="N31" s="33">
        <f>E31-E29</f>
        <v>2.3299999999999983</v>
      </c>
      <c r="O31" s="33">
        <f>G30-G29</f>
        <v>-0.69125136617949468</v>
      </c>
      <c r="P31" s="33">
        <f>J29-J31</f>
        <v>-1.7831967782447657</v>
      </c>
      <c r="Q31" s="33">
        <f>L29-L30</f>
        <v>-0.51160719010614053</v>
      </c>
      <c r="R31" s="33">
        <f>C31-C27</f>
        <v>4.4399999999999977</v>
      </c>
      <c r="S31" s="39">
        <f>SUM(M31:R31)</f>
        <v>-0.53605533453040088</v>
      </c>
      <c r="T31" s="40">
        <f>C31-C27</f>
        <v>4.4399999999999977</v>
      </c>
      <c r="U31" t="s">
        <v>20</v>
      </c>
      <c r="V31">
        <v>0.4</v>
      </c>
    </row>
    <row r="32" spans="1:22" x14ac:dyDescent="0.25">
      <c r="A32" s="20"/>
      <c r="B32" s="19"/>
      <c r="C32" s="9"/>
      <c r="D32" s="9"/>
      <c r="E32" s="36"/>
      <c r="F32" s="20"/>
      <c r="G32" s="36"/>
      <c r="H32" s="20"/>
      <c r="I32" s="9"/>
      <c r="J32" s="36"/>
      <c r="K32" s="9"/>
      <c r="L32" s="9"/>
      <c r="M32" s="20"/>
      <c r="N32" s="9"/>
      <c r="O32" s="9"/>
      <c r="P32" s="9"/>
      <c r="Q32" s="9"/>
      <c r="R32" s="9"/>
      <c r="S32" s="41"/>
      <c r="T32" s="42"/>
      <c r="U32" t="s">
        <v>3</v>
      </c>
      <c r="V32" s="11">
        <f>TRUNC(C33)</f>
        <v>30</v>
      </c>
    </row>
    <row r="33" spans="1:22" x14ac:dyDescent="0.25">
      <c r="A33" s="12">
        <f>A31</f>
        <v>36697</v>
      </c>
      <c r="B33" s="6" t="str">
        <f>D29</f>
        <v>Aug</v>
      </c>
      <c r="C33" s="37">
        <f>E31</f>
        <v>30.65</v>
      </c>
      <c r="D33" s="7" t="s">
        <v>27</v>
      </c>
      <c r="E33" s="14">
        <v>29.49</v>
      </c>
      <c r="F33" s="5" t="str">
        <f>B33</f>
        <v>Aug</v>
      </c>
      <c r="G33" s="14">
        <f>_xll.AMERB(C33,V32,0.06,0.06,0.35,$A34-$A33,0,100,0)</f>
        <v>0.85118716569955322</v>
      </c>
      <c r="H33" s="5" t="str">
        <f>D33</f>
        <v>Sep</v>
      </c>
      <c r="I33" s="15">
        <v>36755</v>
      </c>
      <c r="J33" s="14">
        <f>_xll.AMERB(E33,V33,0.06,0.06,0.35,$I33-$A33,1,100,0)</f>
        <v>3.0967526773614047</v>
      </c>
      <c r="K33" s="13" t="str">
        <f>B33</f>
        <v>Aug</v>
      </c>
      <c r="L33" s="13">
        <f>V35*(_xll.AMERB(C33,V34,0.06,0.06,0.35,A34-A33,0,100,0)+_xll.AMERB(C33,V34,0.06,0.06,0.35,A34-A33,1,100,0))</f>
        <v>0.98060167675511478</v>
      </c>
      <c r="M33" s="16"/>
      <c r="N33" s="13"/>
      <c r="O33" s="13"/>
      <c r="P33" s="13"/>
      <c r="Q33" s="13"/>
      <c r="R33" s="13"/>
      <c r="S33" s="43"/>
      <c r="T33" s="44"/>
      <c r="U33" t="s">
        <v>4</v>
      </c>
      <c r="V33" s="11">
        <f>TRUNC(E33)-2</f>
        <v>27</v>
      </c>
    </row>
    <row r="34" spans="1:22" x14ac:dyDescent="0.25">
      <c r="A34" s="12">
        <v>36724</v>
      </c>
      <c r="B34" s="19"/>
      <c r="C34" s="7">
        <v>30.83</v>
      </c>
      <c r="D34" s="9"/>
      <c r="E34" s="8"/>
      <c r="F34" s="20"/>
      <c r="G34" s="14">
        <f>MAX(V32-C34,0)</f>
        <v>0</v>
      </c>
      <c r="H34" s="20"/>
      <c r="I34" s="9"/>
      <c r="J34" s="14"/>
      <c r="K34" s="13"/>
      <c r="L34" s="13">
        <f>V35*(MAX(V34-C34,0)+MAX(C34-V34,0))</f>
        <v>0.26800000000000068</v>
      </c>
      <c r="M34" s="20"/>
      <c r="N34" s="9"/>
      <c r="O34" s="9"/>
      <c r="P34" s="9"/>
      <c r="Q34" s="9"/>
      <c r="R34" s="9"/>
      <c r="S34" s="41"/>
      <c r="T34" s="42"/>
      <c r="U34" t="s">
        <v>5</v>
      </c>
      <c r="V34" s="11">
        <f>ROUND(C33,0)+0.5</f>
        <v>31.5</v>
      </c>
    </row>
    <row r="35" spans="1:22" x14ac:dyDescent="0.25">
      <c r="A35" s="23">
        <v>36727</v>
      </c>
      <c r="B35" s="24"/>
      <c r="C35" s="25">
        <v>30.93</v>
      </c>
      <c r="D35" s="26"/>
      <c r="E35" s="27">
        <v>29.77</v>
      </c>
      <c r="F35" s="28"/>
      <c r="G35" s="29"/>
      <c r="H35" s="28"/>
      <c r="I35" s="26"/>
      <c r="J35" s="30">
        <f>_xll.AMERB(E35,V33,0.06,0.06,0.35,$I33-$A35,1,100,0)</f>
        <v>2.9841930560255223</v>
      </c>
      <c r="K35" s="31"/>
      <c r="L35" s="31"/>
      <c r="M35" s="32">
        <f>C33-C35</f>
        <v>-0.28000000000000114</v>
      </c>
      <c r="N35" s="33">
        <f>E35-E33</f>
        <v>0.28000000000000114</v>
      </c>
      <c r="O35" s="33">
        <f>G34-G33</f>
        <v>-0.85118716569955322</v>
      </c>
      <c r="P35" s="33">
        <f>J33-J35</f>
        <v>0.11255962133588238</v>
      </c>
      <c r="Q35" s="33">
        <f>L33-L34</f>
        <v>0.7126016767551141</v>
      </c>
      <c r="R35" s="33">
        <f>C35-C31</f>
        <v>-2.1199999999999974</v>
      </c>
      <c r="S35" s="39">
        <f>SUM(M35:R35)</f>
        <v>-2.1460258676085542</v>
      </c>
      <c r="T35" s="40">
        <f>C35-C31</f>
        <v>-2.1199999999999974</v>
      </c>
      <c r="U35" t="s">
        <v>20</v>
      </c>
      <c r="V35">
        <v>0.4</v>
      </c>
    </row>
    <row r="36" spans="1:22" x14ac:dyDescent="0.25">
      <c r="A36" s="20"/>
      <c r="B36" s="19"/>
      <c r="C36" s="9"/>
      <c r="D36" s="9"/>
      <c r="E36" s="36"/>
      <c r="F36" s="20"/>
      <c r="G36" s="36"/>
      <c r="H36" s="20"/>
      <c r="I36" s="9"/>
      <c r="J36" s="36"/>
      <c r="K36" s="9"/>
      <c r="L36" s="9"/>
      <c r="M36" s="20"/>
      <c r="N36" s="9"/>
      <c r="O36" s="9"/>
      <c r="P36" s="9"/>
      <c r="Q36" s="9"/>
      <c r="R36" s="9"/>
      <c r="S36" s="41"/>
      <c r="T36" s="42"/>
      <c r="U36" t="s">
        <v>3</v>
      </c>
      <c r="V36" s="11">
        <f>TRUNC(C37)</f>
        <v>29</v>
      </c>
    </row>
    <row r="37" spans="1:22" x14ac:dyDescent="0.25">
      <c r="A37" s="12">
        <f>A35</f>
        <v>36727</v>
      </c>
      <c r="B37" s="6" t="str">
        <f>D33</f>
        <v>Sep</v>
      </c>
      <c r="C37" s="37">
        <f>E35</f>
        <v>29.77</v>
      </c>
      <c r="D37" s="7" t="s">
        <v>28</v>
      </c>
      <c r="E37" s="14">
        <v>29.31</v>
      </c>
      <c r="F37" s="5" t="str">
        <f>B37</f>
        <v>Sep</v>
      </c>
      <c r="G37" s="14">
        <f>_xll.AMERB(C37,V36,0.06,0.06,0.35,$A38-$A37,0,100,0)</f>
        <v>0.79082031820701715</v>
      </c>
      <c r="H37" s="5" t="str">
        <f>D37</f>
        <v>Oct</v>
      </c>
      <c r="I37" s="15">
        <v>36784</v>
      </c>
      <c r="J37" s="14">
        <f>_xll.AMERB(E37,V37,0.06,0.06,0.35,$I37-$A37,1,100,0)</f>
        <v>2.948692163792749</v>
      </c>
      <c r="K37" s="13" t="str">
        <f>B37</f>
        <v>Sep</v>
      </c>
      <c r="L37" s="13">
        <f>V39*(_xll.AMERB(C37,V38,0.06,0.06,0.35,A38-A37,0,100,0)+_xll.AMERB(C37,V38,0.06,0.06,0.35,A38-A37,1,100,0))</f>
        <v>0.95797601643684183</v>
      </c>
      <c r="M37" s="16"/>
      <c r="N37" s="13"/>
      <c r="O37" s="13"/>
      <c r="P37" s="13"/>
      <c r="Q37" s="13"/>
      <c r="R37" s="13"/>
      <c r="S37" s="43"/>
      <c r="T37" s="44"/>
      <c r="U37" t="s">
        <v>4</v>
      </c>
      <c r="V37" s="11">
        <f>TRUNC(E37)-2</f>
        <v>27</v>
      </c>
    </row>
    <row r="38" spans="1:22" x14ac:dyDescent="0.25">
      <c r="A38" s="12">
        <v>36755</v>
      </c>
      <c r="B38" s="19"/>
      <c r="C38" s="7">
        <v>31.94</v>
      </c>
      <c r="D38" s="9"/>
      <c r="E38" s="8"/>
      <c r="F38" s="20"/>
      <c r="G38" s="14">
        <f>MAX(V36-C38,0)</f>
        <v>0</v>
      </c>
      <c r="H38" s="20"/>
      <c r="I38" s="9"/>
      <c r="J38" s="14"/>
      <c r="K38" s="13"/>
      <c r="L38" s="13">
        <f>V39*(MAX(V38-C38,0)+MAX(C38-V38,0))</f>
        <v>0.57600000000000051</v>
      </c>
      <c r="M38" s="20"/>
      <c r="N38" s="9"/>
      <c r="O38" s="9"/>
      <c r="P38" s="9"/>
      <c r="Q38" s="9"/>
      <c r="R38" s="9"/>
      <c r="S38" s="41"/>
      <c r="T38" s="42"/>
      <c r="U38" t="s">
        <v>5</v>
      </c>
      <c r="V38" s="11">
        <f>ROUND(C37,0)+0.5</f>
        <v>30.5</v>
      </c>
    </row>
    <row r="39" spans="1:22" x14ac:dyDescent="0.25">
      <c r="A39" s="23">
        <v>36760</v>
      </c>
      <c r="B39" s="24"/>
      <c r="C39" s="25">
        <v>31.22</v>
      </c>
      <c r="D39" s="26"/>
      <c r="E39" s="27">
        <v>31.22</v>
      </c>
      <c r="F39" s="28"/>
      <c r="G39" s="29"/>
      <c r="H39" s="28"/>
      <c r="I39" s="26"/>
      <c r="J39" s="30">
        <f>_xll.AMERB(E39,V37,0.06,0.06,0.35,$I37-$A39,1,100,0)</f>
        <v>4.2679610848737886</v>
      </c>
      <c r="K39" s="31"/>
      <c r="L39" s="31"/>
      <c r="M39" s="32">
        <f>C37-C39</f>
        <v>-1.4499999999999993</v>
      </c>
      <c r="N39" s="33">
        <f>E39-E37</f>
        <v>1.9100000000000001</v>
      </c>
      <c r="O39" s="33">
        <f>G38-G37</f>
        <v>-0.79082031820701715</v>
      </c>
      <c r="P39" s="33">
        <f>J37-J39</f>
        <v>-1.3192689210810395</v>
      </c>
      <c r="Q39" s="33">
        <f>L37-L38</f>
        <v>0.38197601643684131</v>
      </c>
      <c r="R39" s="33">
        <f>C39-C35</f>
        <v>0.28999999999999915</v>
      </c>
      <c r="S39" s="39">
        <f>SUM(M39:R39)</f>
        <v>-0.97811322285121549</v>
      </c>
      <c r="T39" s="40">
        <f>C39-C35</f>
        <v>0.28999999999999915</v>
      </c>
      <c r="U39" t="s">
        <v>20</v>
      </c>
      <c r="V39">
        <v>0.4</v>
      </c>
    </row>
    <row r="40" spans="1:22" x14ac:dyDescent="0.25">
      <c r="A40" s="20"/>
      <c r="B40" s="19"/>
      <c r="C40" s="9"/>
      <c r="D40" s="9"/>
      <c r="E40" s="36"/>
      <c r="F40" s="20"/>
      <c r="G40" s="36"/>
      <c r="H40" s="20"/>
      <c r="I40" s="9"/>
      <c r="J40" s="36"/>
      <c r="K40" s="9"/>
      <c r="L40" s="9"/>
      <c r="M40" s="20"/>
      <c r="N40" s="9"/>
      <c r="O40" s="9"/>
      <c r="P40" s="9"/>
      <c r="Q40" s="9"/>
      <c r="R40" s="9"/>
      <c r="S40" s="41"/>
      <c r="T40" s="42"/>
      <c r="U40" t="s">
        <v>3</v>
      </c>
      <c r="V40" s="11">
        <f>TRUNC(C41)</f>
        <v>31</v>
      </c>
    </row>
    <row r="41" spans="1:22" x14ac:dyDescent="0.25">
      <c r="A41" s="12">
        <f>A39</f>
        <v>36760</v>
      </c>
      <c r="B41" s="6" t="str">
        <f>D37</f>
        <v>Oct</v>
      </c>
      <c r="C41" s="37">
        <f>E39</f>
        <v>31.22</v>
      </c>
      <c r="D41" s="7" t="s">
        <v>29</v>
      </c>
      <c r="E41" s="14">
        <v>30.83</v>
      </c>
      <c r="F41" s="5" t="str">
        <f>B41</f>
        <v>Oct</v>
      </c>
      <c r="G41" s="14">
        <f>_xll.AMERB(C41,V40,0.06,0.06,0.35,$A42-$A41,0,100,0)</f>
        <v>1.0057044425495334</v>
      </c>
      <c r="H41" s="5" t="str">
        <f>D41</f>
        <v>Nov</v>
      </c>
      <c r="I41" s="15">
        <v>36816</v>
      </c>
      <c r="J41" s="14">
        <f>_xll.AMERB(E41,V41,0.06,0.06,0.35,$I41-$A41,1,100,0)</f>
        <v>3.3821260540267319</v>
      </c>
      <c r="K41" s="13" t="str">
        <f>B41</f>
        <v>Oct</v>
      </c>
      <c r="L41" s="13">
        <f>V43*(_xll.AMERB(C41,V42,0.06,0.06,0.35,A42-A41,0,100,0)+_xll.AMERB(C41,V42,0.06,0.06,0.35,A42-A41,1,100,0))</f>
        <v>0.90131908003041039</v>
      </c>
      <c r="M41" s="16"/>
      <c r="N41" s="13"/>
      <c r="O41" s="13"/>
      <c r="P41" s="13"/>
      <c r="Q41" s="13"/>
      <c r="R41" s="13"/>
      <c r="S41" s="43"/>
      <c r="T41" s="44"/>
      <c r="U41" t="s">
        <v>4</v>
      </c>
      <c r="V41" s="11">
        <f>TRUNC(E41)-2</f>
        <v>28</v>
      </c>
    </row>
    <row r="42" spans="1:22" x14ac:dyDescent="0.25">
      <c r="A42" s="12">
        <v>36784</v>
      </c>
      <c r="B42" s="19"/>
      <c r="C42" s="7">
        <v>35.92</v>
      </c>
      <c r="D42" s="9"/>
      <c r="E42" s="8"/>
      <c r="F42" s="20"/>
      <c r="G42" s="14">
        <f>MAX(V40-C42,0)</f>
        <v>0</v>
      </c>
      <c r="H42" s="20"/>
      <c r="I42" s="9"/>
      <c r="J42" s="14"/>
      <c r="K42" s="13"/>
      <c r="L42" s="13">
        <f>V43*(MAX(V42-C42,0)+MAX(C42-V42,0))</f>
        <v>1.7680000000000007</v>
      </c>
      <c r="M42" s="20"/>
      <c r="N42" s="9"/>
      <c r="O42" s="9"/>
      <c r="P42" s="9"/>
      <c r="Q42" s="9"/>
      <c r="R42" s="9"/>
      <c r="S42" s="41"/>
      <c r="T42" s="42"/>
      <c r="U42" t="s">
        <v>5</v>
      </c>
      <c r="V42" s="11">
        <f>ROUND(C41,0)+0.5</f>
        <v>31.5</v>
      </c>
    </row>
    <row r="43" spans="1:22" ht="13.8" thickBot="1" x14ac:dyDescent="0.3">
      <c r="A43" s="45">
        <v>36789</v>
      </c>
      <c r="B43" s="46"/>
      <c r="C43" s="47">
        <v>37.200000000000003</v>
      </c>
      <c r="D43" s="48"/>
      <c r="E43" s="49">
        <v>35.24</v>
      </c>
      <c r="F43" s="50"/>
      <c r="G43" s="51"/>
      <c r="H43" s="50"/>
      <c r="I43" s="48"/>
      <c r="J43" s="52">
        <f>_xll.AMERB(E43,V41,0.06,0.06,0.35,$I41-$A43,1,100,0)</f>
        <v>7.2405908657102689</v>
      </c>
      <c r="K43" s="53"/>
      <c r="L43" s="53"/>
      <c r="M43" s="54">
        <f>C41-C43</f>
        <v>-5.980000000000004</v>
      </c>
      <c r="N43" s="55">
        <f>E43-E41</f>
        <v>4.4100000000000037</v>
      </c>
      <c r="O43" s="55">
        <f>G42-G41</f>
        <v>-1.0057044425495334</v>
      </c>
      <c r="P43" s="55">
        <f>J41-J43</f>
        <v>-3.8584648116835369</v>
      </c>
      <c r="Q43" s="55">
        <f>L41-L42</f>
        <v>-0.86668091996959029</v>
      </c>
      <c r="R43" s="56">
        <f>C43-C39</f>
        <v>5.980000000000004</v>
      </c>
      <c r="S43" s="57">
        <f>SUM(M43:R43)</f>
        <v>-1.3208501742026568</v>
      </c>
      <c r="T43" s="58">
        <f>C43-C39</f>
        <v>5.980000000000004</v>
      </c>
      <c r="U43" t="s">
        <v>20</v>
      </c>
      <c r="V43">
        <v>0.4</v>
      </c>
    </row>
    <row r="44" spans="1:2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2" x14ac:dyDescent="0.25">
      <c r="C45" s="11">
        <f>C43-C5</f>
        <v>14.700000000000003</v>
      </c>
      <c r="S45" s="59">
        <f>SUM(S7:S43)</f>
        <v>-10.286247896885097</v>
      </c>
      <c r="T45" s="59">
        <f>SUM(T7:T43)</f>
        <v>14.700000000000003</v>
      </c>
    </row>
  </sheetData>
  <mergeCells count="8">
    <mergeCell ref="U3:V3"/>
    <mergeCell ref="A1:T1"/>
    <mergeCell ref="S3:T3"/>
    <mergeCell ref="H3:J3"/>
    <mergeCell ref="B3:E3"/>
    <mergeCell ref="F3:G3"/>
    <mergeCell ref="M3:R3"/>
    <mergeCell ref="K3:L3"/>
  </mergeCells>
  <pageMargins left="0.25" right="0.25" top="1" bottom="1" header="0.5" footer="0.5"/>
  <pageSetup scale="8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Table 2</vt:lpstr>
      <vt:lpstr>Table 3</vt:lpstr>
      <vt:lpstr>Table 4</vt:lpstr>
      <vt:lpstr>'Table 2'!Print_Area</vt:lpstr>
      <vt:lpstr>'Table 3'!Print_Area</vt:lpstr>
      <vt:lpstr>'Table 4'!Print_Area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blee5</dc:creator>
  <cp:lastModifiedBy>Havlíček Jan</cp:lastModifiedBy>
  <cp:lastPrinted>2000-11-22T18:31:12Z</cp:lastPrinted>
  <dcterms:created xsi:type="dcterms:W3CDTF">2000-11-22T18:28:18Z</dcterms:created>
  <dcterms:modified xsi:type="dcterms:W3CDTF">2023-09-10T11:43:47Z</dcterms:modified>
</cp:coreProperties>
</file>